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10" windowWidth="11490" windowHeight="9075" activeTab="1"/>
  </bookViews>
  <sheets>
    <sheet name="ЗФ" sheetId="1" r:id="rId1"/>
    <sheet name="СФ" sheetId="2" r:id="rId2"/>
    <sheet name="В Осв" sheetId="3" r:id="rId3"/>
  </sheets>
  <definedNames>
    <definedName name="_xlnm.Print_Titles" localSheetId="0">'ЗФ'!$5:$5</definedName>
    <definedName name="_xlnm.Print_Titles" localSheetId="1">'СФ'!$2:$2</definedName>
    <definedName name="_xlnm.Print_Area" localSheetId="0">'ЗФ'!$A$1:$H$201</definedName>
    <definedName name="_xlnm.Print_Area" localSheetId="1">'СФ'!$A$1:$E$95</definedName>
  </definedNames>
  <calcPr fullCalcOnLoad="1"/>
</workbook>
</file>

<file path=xl/sharedStrings.xml><?xml version="1.0" encoding="utf-8"?>
<sst xmlns="http://schemas.openxmlformats.org/spreadsheetml/2006/main" count="458" uniqueCount="372">
  <si>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</si>
  <si>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</si>
  <si>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</si>
  <si>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</si>
  <si>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</si>
  <si>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</si>
  <si>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</si>
  <si>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</si>
  <si>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</si>
  <si>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</si>
  <si>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</si>
  <si>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</si>
  <si>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</si>
  <si>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</si>
  <si>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</si>
  <si>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</si>
  <si>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</si>
  <si>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</si>
  <si>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</si>
  <si>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</si>
  <si>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</si>
  <si>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</si>
  <si>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</si>
  <si>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</si>
  <si>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</si>
  <si>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</si>
  <si>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</si>
  <si>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</si>
  <si>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</si>
  <si>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</si>
  <si>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</si>
  <si>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</si>
  <si>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</si>
  <si>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</si>
  <si>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</si>
  <si>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</si>
  <si>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</si>
  <si>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</si>
  <si>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</si>
  <si>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</si>
  <si>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</si>
  <si>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</si>
  <si>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</si>
  <si>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</si>
  <si>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</si>
  <si>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</si>
  <si>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</si>
  <si>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</si>
  <si>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</si>
  <si>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</si>
  <si>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</si>
  <si>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</si>
  <si>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</si>
  <si>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</si>
  <si>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</si>
  <si>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</si>
  <si>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</si>
  <si>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</si>
  <si>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</si>
  <si>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</si>
  <si>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</si>
  <si>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</si>
  <si>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</si>
  <si>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</si>
  <si>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</si>
  <si>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</si>
  <si>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</si>
  <si>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</si>
  <si>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</si>
  <si>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</si>
  <si>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</si>
  <si>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</si>
  <si>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</si>
  <si>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</si>
  <si>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</si>
  <si>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</si>
  <si>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</si>
  <si>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</si>
  <si>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</si>
  <si>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</si>
  <si>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</si>
  <si>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</si>
  <si>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</si>
  <si>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</si>
  <si>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</si>
  <si>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</si>
  <si>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</si>
  <si>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</si>
  <si>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</si>
  <si>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</si>
  <si>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</si>
  <si>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</si>
  <si>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</si>
  <si>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</si>
  <si>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</si>
  <si>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</si>
  <si>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</si>
  <si>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</si>
  <si>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</si>
  <si>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</si>
  <si>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</si>
  <si>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18030100</t>
  </si>
  <si>
    <t>18030200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</si>
  <si>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</si>
  <si>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</si>
  <si>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</si>
  <si>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</si>
  <si>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</si>
  <si>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</si>
  <si>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</si>
  <si>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</si>
  <si>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</si>
  <si>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</si>
  <si>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</si>
  <si>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</si>
  <si>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</si>
  <si>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</si>
  <si>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</si>
  <si>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</si>
  <si>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</si>
  <si>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</si>
  <si>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</si>
  <si>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</si>
  <si>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</si>
  <si>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</si>
  <si>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</si>
  <si>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</si>
  <si>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</si>
  <si>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</si>
  <si>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</si>
  <si>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</si>
  <si>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</si>
  <si>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</si>
  <si>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</si>
  <si>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</si>
  <si>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</si>
  <si>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</si>
  <si>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</si>
  <si>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</si>
  <si>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</si>
  <si>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</si>
  <si>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</si>
  <si>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</si>
  <si>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</si>
  <si>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</si>
  <si>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</si>
  <si>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</si>
  <si>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</si>
  <si>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</si>
  <si>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</si>
  <si>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</si>
  <si>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</si>
  <si>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</si>
  <si>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</si>
  <si>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</si>
  <si>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</si>
  <si>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</si>
  <si>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Інша діяльність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</si>
  <si>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</si>
  <si>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</si>
  <si>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</si>
  <si>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</si>
  <si>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</si>
  <si>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</si>
  <si>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</si>
  <si>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</si>
  <si>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</si>
  <si>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</si>
  <si>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</si>
  <si>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</si>
  <si>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</si>
  <si>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</si>
  <si>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</si>
  <si>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</si>
  <si>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</si>
  <si>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</si>
  <si>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</si>
  <si>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</si>
  <si>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</si>
  <si>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</si>
  <si>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</si>
  <si>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</si>
  <si>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</si>
  <si>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</si>
  <si>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</si>
  <si>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</si>
  <si>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</si>
  <si>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</si>
  <si>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</si>
  <si>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</si>
  <si>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</si>
  <si>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</si>
  <si>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</si>
  <si>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</si>
  <si>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</si>
  <si>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</si>
  <si>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Організація благоустрою населених пунктів</t>
  </si>
  <si>
    <t>План на рік з урахуванням змін  (тис.грн.)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</si>
  <si>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</si>
  <si>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</si>
  <si>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</si>
  <si>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7412</t>
  </si>
  <si>
    <t>7461</t>
  </si>
  <si>
    <t>Регулювання цін на послуги місцевого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</si>
  <si>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</si>
  <si>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13030100</t>
  </si>
  <si>
    <t>18010900</t>
  </si>
  <si>
    <t>18050300</t>
  </si>
  <si>
    <t>18050400</t>
  </si>
  <si>
    <t>21081000</t>
  </si>
  <si>
    <t>Субвенція з місцевого бюджету на здійснення переданих видатків у сфері освіти за рахунок коштів освітньої субвенції</t>
  </si>
  <si>
    <t>Цільові фонди</t>
  </si>
  <si>
    <t>Цільові фонди, утворені Верховною Радою Фвтономної Республіки Крим, органами місцевого самоврядування та місцевими органами виконавчої влади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</si>
  <si>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</si>
  <si>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</si>
  <si>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</si>
  <si>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</si>
  <si>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</si>
  <si>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</si>
  <si>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</si>
  <si>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</si>
  <si>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1010</t>
  </si>
  <si>
    <t>Надання дошкільної освіти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</si>
  <si>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</si>
  <si>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</si>
  <si>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</si>
  <si>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</si>
  <si>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</si>
  <si>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</si>
  <si>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</si>
  <si>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</si>
  <si>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</si>
  <si>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</si>
  <si>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</si>
  <si>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3050</t>
  </si>
  <si>
    <t>Пільгове медичне обслуговування осіб, які постраждали внаслідок Чорнобильської катастрофи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</si>
  <si>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</si>
  <si>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</si>
  <si>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</si>
  <si>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</si>
  <si>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</si>
  <si>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</si>
  <si>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</si>
  <si>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</si>
  <si>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</si>
  <si>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</si>
  <si>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</si>
  <si>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</si>
  <si>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</si>
  <si>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</si>
  <si>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</si>
  <si>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</si>
  <si>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</si>
  <si>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</si>
  <si>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</si>
  <si>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</si>
  <si>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</si>
  <si>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</si>
  <si>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</si>
  <si>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</si>
  <si>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Охорона здоров`я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</si>
  <si>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</si>
  <si>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</si>
  <si>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</si>
  <si>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</si>
  <si>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</si>
  <si>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</si>
  <si>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</si>
  <si>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</si>
  <si>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</si>
  <si>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</si>
  <si>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</si>
  <si>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</si>
  <si>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</si>
  <si>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</si>
  <si>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</si>
  <si>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</si>
  <si>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</si>
  <si>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</si>
  <si>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</si>
  <si>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</si>
  <si>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</si>
  <si>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</si>
  <si>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</si>
  <si>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</si>
  <si>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</si>
  <si>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</si>
  <si>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</si>
  <si>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</si>
  <si>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</si>
  <si>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</si>
  <si>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</si>
  <si>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</si>
  <si>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7130</t>
  </si>
  <si>
    <t>Здійснення заходів із землеустрою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</si>
  <si>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</si>
  <si>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</si>
  <si>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7610</t>
  </si>
  <si>
    <t>Сприяння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</si>
  <si>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</si>
  <si>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</si>
  <si>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</si>
  <si>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</si>
  <si>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</si>
  <si>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</si>
  <si>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</si>
  <si>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</si>
  <si>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</si>
  <si>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</si>
  <si>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8710</t>
  </si>
  <si>
    <t>Резервний фонд місцевого бюджету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</si>
  <si>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</si>
  <si>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</si>
  <si>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</si>
  <si>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</si>
  <si>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</si>
  <si>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</si>
  <si>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7330</t>
  </si>
  <si>
    <t>Будівництво інших об`єктів комунальної власності</t>
  </si>
  <si>
    <t>6082</t>
  </si>
  <si>
    <t>Придбання житла для окремих категорій населення відповідно до законодавства</t>
  </si>
  <si>
    <t>3133</t>
  </si>
  <si>
    <t>Інші заходи та заклади молодіжної політики</t>
  </si>
  <si>
    <t>1041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</si>
  <si>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</si>
  <si>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</si>
  <si>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</si>
  <si>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Відхилення плану звітного періоду (тис.грн)</t>
  </si>
  <si>
    <t>Надання спеціалізованої освіти мистецькими школами</t>
  </si>
  <si>
    <t>Виконання інвестиційних проектів в рамках здійснення заходів щодо соціально-економічного розвитку окремих територій</t>
  </si>
  <si>
    <t>Назва закладу освіти</t>
  </si>
  <si>
    <t>Всього</t>
  </si>
  <si>
    <t>Оплата праці і нарахування на заробітну плату</t>
  </si>
  <si>
    <t>Оплата комунальних послуг та енергоносіїв</t>
  </si>
  <si>
    <t>Продукти харчування</t>
  </si>
  <si>
    <t>Кількість учнів</t>
  </si>
  <si>
    <t>Поточні видатки</t>
  </si>
  <si>
    <t>Кількість дітей</t>
  </si>
  <si>
    <t>Биринський навчально-виховний комплекс «Загальноосвітня школа І-ІІІ ступенів – дошкільний навчальний заклад» Новгород-Сіверської  міської ради Чернігівської області</t>
  </si>
  <si>
    <t>Блистівський навчально-виховний комплекс Новгород-Сіверської міської ради Чернігівської області</t>
  </si>
  <si>
    <t>Вороб’ївський навчально-виховний комплекс «Загальноосвітня школа І-ІІІ ступенів – дошкільний навчальний заклад»  Новгород-Сіверської міської ради Чернігівської області</t>
  </si>
  <si>
    <t>Грем’яцька  загальноосвітня школа І-ІІІ ступенів Новгород-Сіверської міської ради Чернігівської області</t>
  </si>
  <si>
    <t>Лісконогівська філія Грем’яцької загальноосвітньої школи І-ІІІ ступенів Новгород-Сіверської міської ради Чернігівської області</t>
  </si>
  <si>
    <t>Дігтярівський навчально-виховний комплекс Новгород-Сіверської міської ради Чернігівської області</t>
  </si>
  <si>
    <t>Студинська філія Дігтярівського навчально-виховного комплексу Новгород-Сіверської міської ради Чернігівської області</t>
  </si>
  <si>
    <t>Лосківська загальноосвітня школа І-ІІ ступенів Новгород-Сіверської міської ради Чернігівської області</t>
  </si>
  <si>
    <t>Орлівський навчально-виховний комплекс «Загальноосвітня школа І-ІІІ ступенів-дитячий садок» Новгород-Сіверської міської ради Чернігівської області</t>
  </si>
  <si>
    <t xml:space="preserve">Печенюгівський навчально-виховний комплекс Новгород-Сіверської міської ради Чернігівської області </t>
  </si>
  <si>
    <t xml:space="preserve">Смяцька загальноосвітня школа І-ІІІ ступенів Новгород-Сіверської міської ради Чернігівської області </t>
  </si>
  <si>
    <t>Стахорщинська загальноосвітня школа І-ІІ ступенів Новгород-Сіверської міської ради Чернігівської області</t>
  </si>
  <si>
    <t>Чайкинський навчально-виховний комплекс Новгород-Сіверської міської ради Чернігівської області</t>
  </si>
  <si>
    <t>Будо-Вороб’ївська філія Чайкинського навчально-виховного комплексу Новгород-Сіверської міської ради Чернігівської області</t>
  </si>
  <si>
    <t>Новгород-Сіверська гімназія №1 ім. Б.Майстренка Новгород-Сіверської міської ради Чернігівської області</t>
  </si>
  <si>
    <t>Видатки на 1 учня</t>
  </si>
  <si>
    <t>Всього видатків</t>
  </si>
  <si>
    <t>Видатки на 1 дитину дошкільного віку</t>
  </si>
  <si>
    <t>Грем’яцький заклад дошкільної освіти «Сонечко»  Новгород-Сіверської міської ради Чернігівської області</t>
  </si>
  <si>
    <t>Новгород-Сіверська загальноосвітня школа І-ІІІ ступенів № 2 Новгород-Сіверської міської ради Чернігівської області</t>
  </si>
  <si>
    <t>Новгород-Сіверський дошкільний навчальний заклад  «8 Березня» Новгород-Сіверської міської ради Чернігівської області</t>
  </si>
  <si>
    <t>Новгород-Сіверський  дошкільний навчальний заклад ясла-садок «Ластівка» Новгород-Сіверської міської ради Чернігівської області</t>
  </si>
  <si>
    <t>Видатки на утримання учнів (грн)</t>
  </si>
  <si>
    <t xml:space="preserve">Новгород-Сіверський навчально-виховний комплекс «дошкільний навчальний заклад - загальноосвітній навчальний заклад І ступеня» «Дзвіночок» НовгородСіверської міської ради Чернігівської області </t>
  </si>
  <si>
    <t>X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</si>
  <si>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 дотації з державного бюджету</t>
  </si>
  <si>
    <t>Видатки загального фонду на утримання закладів освіти Новгород-Сіверської міської територіальної громади за 2021 рік</t>
  </si>
  <si>
    <t>Видатки на утримкання дітей дошкільного віку (грн)</t>
  </si>
  <si>
    <t>Керуючий справами виконавчого комітету міської ради</t>
  </si>
  <si>
    <t>С. Поливода</t>
  </si>
  <si>
    <t>СХВАЛЕНО                                                                        Рішення  виконавчого комітету                                                                                                                     Новгород-Сіверської міської ради                                                                                                                 08 лютого 2022 року № 30</t>
  </si>
  <si>
    <t>Виконання загального фонду бюджету Новгород-Сіверської міської територіальної громади за 2021 рік</t>
  </si>
  <si>
    <t>Звіт про виконання бюджету Новгород-Сіверської міської територіальної громади                                                                                                                  і витрачання коштів резервного фонду бюджету Новгород-Сіверської міської територіальної громади                                                                                                                              за 2021 рік</t>
  </si>
  <si>
    <t>Виконання спеціального фонду бюджету Новгород-Сіверської міської територіальної громади                                            за 2021 рік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</si>
</sst>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</numFmts>
  <fonts count="9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name val="Times New Roman"/>
      <family val="1"/>
    </font>
    <font>
      <b/>
      <sz val="16"/>
      <color indexed="10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5"/>
      <name val="Times New Roman"/>
      <family val="1"/>
    </font>
    <font>
      <b/>
      <sz val="15"/>
      <name val="Times New Roman"/>
      <family val="1"/>
    </font>
    <font>
      <sz val="15"/>
      <color indexed="10"/>
      <name val="Arial Cyr"/>
      <family val="0"/>
    </font>
    <font>
      <sz val="15"/>
      <name val="Arial Cyr"/>
      <family val="0"/>
    </font>
    <font>
      <b/>
      <sz val="15"/>
      <color indexed="10"/>
      <name val="Times New Roman"/>
      <family val="1"/>
    </font>
    <font>
      <b/>
      <sz val="15"/>
      <name val="Arial Cyr"/>
      <family val="0"/>
    </font>
    <font>
      <b/>
      <sz val="16"/>
      <name val="Arial Cyr"/>
      <family val="0"/>
    </font>
    <font>
      <sz val="15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5"/>
      <color indexed="60"/>
      <name val="Times New Roman"/>
      <family val="1"/>
    </font>
    <font>
      <i/>
      <sz val="15"/>
      <color indexed="60"/>
      <name val="Times New Roman"/>
      <family val="1"/>
    </font>
    <font>
      <i/>
      <sz val="15"/>
      <name val="Times New Roman"/>
      <family val="1"/>
    </font>
    <font>
      <sz val="15"/>
      <color indexed="60"/>
      <name val="Arial Cyr"/>
      <family val="0"/>
    </font>
    <font>
      <sz val="15"/>
      <color indexed="10"/>
      <name val="Times New Roman"/>
      <family val="1"/>
    </font>
    <font>
      <i/>
      <sz val="15"/>
      <color indexed="10"/>
      <name val="Times New Roman"/>
      <family val="1"/>
    </font>
    <font>
      <i/>
      <sz val="15"/>
      <color indexed="10"/>
      <name val="Arial Cyr"/>
      <family val="0"/>
    </font>
    <font>
      <i/>
      <sz val="15"/>
      <name val="Arial Cyr"/>
      <family val="0"/>
    </font>
    <font>
      <b/>
      <sz val="20"/>
      <name val="Times New Roman"/>
      <family val="1"/>
    </font>
    <font>
      <b/>
      <sz val="20"/>
      <name val="Arial Cyr"/>
      <family val="0"/>
    </font>
    <font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Arial Cyr"/>
      <family val="0"/>
    </font>
    <font>
      <sz val="11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0">
      <alignment/>
      <protection/>
    </xf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3" fillId="22" borderId="1" applyNumberFormat="0" applyAlignment="0" applyProtection="0"/>
    <xf numFmtId="0" fontId="74" fillId="23" borderId="2" applyNumberFormat="0" applyAlignment="0" applyProtection="0"/>
    <xf numFmtId="0" fontId="75" fillId="23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79" fillId="0" borderId="6" applyNumberFormat="0" applyFill="0" applyAlignment="0" applyProtection="0"/>
    <xf numFmtId="0" fontId="80" fillId="24" borderId="7" applyNumberFormat="0" applyAlignment="0" applyProtection="0"/>
    <xf numFmtId="0" fontId="81" fillId="0" borderId="0" applyNumberFormat="0" applyFill="0" applyBorder="0" applyAlignment="0" applyProtection="0"/>
    <xf numFmtId="0" fontId="82" fillId="25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4" fillId="26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27" borderId="8" applyNumberFormat="0" applyFont="0" applyAlignment="0" applyProtection="0"/>
    <xf numFmtId="0" fontId="25" fillId="28" borderId="9" applyNumberFormat="0" applyFont="0" applyAlignment="0" applyProtection="0"/>
    <xf numFmtId="9" fontId="0" fillId="0" borderId="0" applyFont="0" applyFill="0" applyBorder="0" applyAlignment="0" applyProtection="0"/>
    <xf numFmtId="0" fontId="86" fillId="0" borderId="10" applyNumberFormat="0" applyFill="0" applyAlignment="0" applyProtection="0"/>
    <xf numFmtId="0" fontId="28" fillId="0" borderId="0">
      <alignment/>
      <protection/>
    </xf>
    <xf numFmtId="0" fontId="87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88" fillId="29" borderId="0" applyNumberFormat="0" applyBorder="0" applyAlignment="0" applyProtection="0"/>
  </cellStyleXfs>
  <cellXfs count="514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204" fontId="6" fillId="0" borderId="1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3" xfId="0" applyFont="1" applyFill="1" applyBorder="1" applyAlignment="1" applyProtection="1">
      <alignment horizontal="right" vertical="top" wrapText="1"/>
      <protection locked="0"/>
    </xf>
    <xf numFmtId="0" fontId="9" fillId="0" borderId="14" xfId="0" applyFont="1" applyFill="1" applyBorder="1" applyAlignment="1" applyProtection="1">
      <alignment horizontal="left" vertical="top" wrapText="1"/>
      <protection hidden="1" locked="0"/>
    </xf>
    <xf numFmtId="0" fontId="9" fillId="0" borderId="15" xfId="0" applyFont="1" applyBorder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0" fontId="10" fillId="0" borderId="0" xfId="0" applyFont="1" applyAlignment="1">
      <alignment/>
    </xf>
    <xf numFmtId="204" fontId="11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204" fontId="10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18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203" fontId="9" fillId="0" borderId="19" xfId="0" applyNumberFormat="1" applyFont="1" applyFill="1" applyBorder="1" applyAlignment="1" applyProtection="1">
      <alignment vertical="center" wrapText="1"/>
      <protection hidden="1"/>
    </xf>
    <xf numFmtId="203" fontId="9" fillId="0" borderId="20" xfId="0" applyNumberFormat="1" applyFont="1" applyFill="1" applyBorder="1" applyAlignment="1" applyProtection="1">
      <alignment horizontal="right" vertical="top"/>
      <protection hidden="1"/>
    </xf>
    <xf numFmtId="0" fontId="9" fillId="0" borderId="14" xfId="0" applyFont="1" applyFill="1" applyBorder="1" applyAlignment="1" applyProtection="1">
      <alignment horizontal="left" vertical="top" wrapText="1"/>
      <protection hidden="1"/>
    </xf>
    <xf numFmtId="10" fontId="9" fillId="0" borderId="14" xfId="0" applyNumberFormat="1" applyFont="1" applyFill="1" applyBorder="1" applyAlignment="1" applyProtection="1">
      <alignment horizontal="left" vertical="top" wrapText="1"/>
      <protection hidden="1"/>
    </xf>
    <xf numFmtId="203" fontId="9" fillId="0" borderId="21" xfId="0" applyNumberFormat="1" applyFont="1" applyFill="1" applyBorder="1" applyAlignment="1" applyProtection="1">
      <alignment horizontal="right" vertical="center" wrapText="1"/>
      <protection hidden="1"/>
    </xf>
    <xf numFmtId="203" fontId="6" fillId="0" borderId="21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NumberFormat="1" applyFont="1" applyFill="1" applyBorder="1" applyAlignment="1" applyProtection="1">
      <alignment horizontal="center" vertical="top"/>
      <protection/>
    </xf>
    <xf numFmtId="0" fontId="5" fillId="0" borderId="23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center" vertical="top"/>
      <protection/>
    </xf>
    <xf numFmtId="0" fontId="6" fillId="0" borderId="23" xfId="0" applyNumberFormat="1" applyFont="1" applyFill="1" applyBorder="1" applyAlignment="1" applyProtection="1">
      <alignment horizontal="center" vertical="top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9" fillId="0" borderId="23" xfId="0" applyNumberFormat="1" applyFont="1" applyFill="1" applyBorder="1" applyAlignment="1" applyProtection="1">
      <alignment horizontal="center" vertical="top"/>
      <protection/>
    </xf>
    <xf numFmtId="0" fontId="9" fillId="0" borderId="23" xfId="0" applyNumberFormat="1" applyFont="1" applyFill="1" applyBorder="1" applyAlignment="1" applyProtection="1">
      <alignment horizontal="left" vertical="top" wrapText="1"/>
      <protection/>
    </xf>
    <xf numFmtId="49" fontId="9" fillId="0" borderId="23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>
      <alignment/>
    </xf>
    <xf numFmtId="204" fontId="15" fillId="0" borderId="0" xfId="0" applyNumberFormat="1" applyFont="1" applyAlignment="1">
      <alignment/>
    </xf>
    <xf numFmtId="204" fontId="15" fillId="0" borderId="0" xfId="0" applyNumberFormat="1" applyFont="1" applyFill="1" applyAlignment="1">
      <alignment/>
    </xf>
    <xf numFmtId="206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 applyProtection="1">
      <alignment/>
      <protection locked="0"/>
    </xf>
    <xf numFmtId="0" fontId="12" fillId="0" borderId="23" xfId="0" applyFont="1" applyFill="1" applyBorder="1" applyAlignment="1" applyProtection="1">
      <alignment horizontal="left" wrapText="1"/>
      <protection/>
    </xf>
    <xf numFmtId="0" fontId="12" fillId="0" borderId="23" xfId="0" applyNumberFormat="1" applyFont="1" applyFill="1" applyBorder="1" applyAlignment="1" applyProtection="1">
      <alignment horizontal="right" shrinkToFit="1"/>
      <protection/>
    </xf>
    <xf numFmtId="203" fontId="9" fillId="0" borderId="24" xfId="0" applyNumberFormat="1" applyFont="1" applyFill="1" applyBorder="1" applyAlignment="1" applyProtection="1">
      <alignment horizontal="right" vertical="top" wrapText="1"/>
      <protection hidden="1"/>
    </xf>
    <xf numFmtId="0" fontId="9" fillId="0" borderId="25" xfId="0" applyFont="1" applyFill="1" applyBorder="1" applyAlignment="1" applyProtection="1">
      <alignment horizontal="left" vertical="top" wrapText="1"/>
      <protection hidden="1"/>
    </xf>
    <xf numFmtId="0" fontId="6" fillId="0" borderId="26" xfId="0" applyNumberFormat="1" applyFont="1" applyFill="1" applyBorder="1" applyAlignment="1" applyProtection="1">
      <alignment horizontal="right" shrinkToFit="1"/>
      <protection/>
    </xf>
    <xf numFmtId="0" fontId="6" fillId="0" borderId="26" xfId="0" applyFont="1" applyFill="1" applyBorder="1" applyAlignment="1" applyProtection="1">
      <alignment horizontal="center" wrapText="1"/>
      <protection/>
    </xf>
    <xf numFmtId="0" fontId="6" fillId="4" borderId="21" xfId="0" applyNumberFormat="1" applyFont="1" applyFill="1" applyBorder="1" applyAlignment="1" applyProtection="1">
      <alignment horizontal="right" shrinkToFit="1"/>
      <protection/>
    </xf>
    <xf numFmtId="49" fontId="9" fillId="0" borderId="27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6" fillId="4" borderId="29" xfId="0" applyFont="1" applyFill="1" applyBorder="1" applyAlignment="1" applyProtection="1">
      <alignment horizontal="center" wrapText="1"/>
      <protection/>
    </xf>
    <xf numFmtId="0" fontId="8" fillId="0" borderId="26" xfId="0" applyFont="1" applyFill="1" applyBorder="1" applyAlignment="1">
      <alignment horizontal="left" wrapText="1"/>
    </xf>
    <xf numFmtId="0" fontId="8" fillId="0" borderId="30" xfId="0" applyNumberFormat="1" applyFont="1" applyFill="1" applyBorder="1" applyAlignment="1" applyProtection="1">
      <alignment horizontal="center" vertical="top"/>
      <protection/>
    </xf>
    <xf numFmtId="0" fontId="8" fillId="0" borderId="14" xfId="0" applyNumberFormat="1" applyFont="1" applyFill="1" applyBorder="1" applyAlignment="1">
      <alignment horizontal="left" wrapText="1"/>
    </xf>
    <xf numFmtId="0" fontId="17" fillId="0" borderId="0" xfId="0" applyFont="1" applyAlignment="1" applyProtection="1">
      <alignment/>
      <protection locked="0"/>
    </xf>
    <xf numFmtId="204" fontId="18" fillId="0" borderId="23" xfId="0" applyNumberFormat="1" applyFont="1" applyFill="1" applyBorder="1" applyAlignment="1">
      <alignment horizontal="right" wrapText="1" shrinkToFit="1"/>
    </xf>
    <xf numFmtId="204" fontId="17" fillId="0" borderId="0" xfId="0" applyNumberFormat="1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204" fontId="18" fillId="0" borderId="17" xfId="0" applyNumberFormat="1" applyFont="1" applyFill="1" applyBorder="1" applyAlignment="1">
      <alignment horizontal="right" wrapText="1" shrinkToFit="1"/>
    </xf>
    <xf numFmtId="204" fontId="18" fillId="0" borderId="14" xfId="0" applyNumberFormat="1" applyFont="1" applyFill="1" applyBorder="1" applyAlignment="1">
      <alignment horizontal="right"/>
    </xf>
    <xf numFmtId="0" fontId="17" fillId="0" borderId="0" xfId="0" applyFont="1" applyAlignment="1" applyProtection="1">
      <alignment vertical="center"/>
      <protection locked="0"/>
    </xf>
    <xf numFmtId="205" fontId="17" fillId="0" borderId="0" xfId="0" applyNumberFormat="1" applyFont="1" applyAlignment="1" applyProtection="1">
      <alignment/>
      <protection locked="0"/>
    </xf>
    <xf numFmtId="204" fontId="17" fillId="0" borderId="0" xfId="0" applyNumberFormat="1" applyFont="1" applyFill="1" applyBorder="1" applyAlignment="1" applyProtection="1">
      <alignment vertical="top" wrapText="1"/>
      <protection locked="0"/>
    </xf>
    <xf numFmtId="204" fontId="19" fillId="0" borderId="31" xfId="59" applyNumberFormat="1" applyFont="1" applyFill="1" applyBorder="1" applyAlignment="1">
      <alignment vertical="center" wrapText="1"/>
      <protection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/>
    </xf>
    <xf numFmtId="204" fontId="20" fillId="0" borderId="0" xfId="0" applyNumberFormat="1" applyFont="1" applyAlignment="1">
      <alignment/>
    </xf>
    <xf numFmtId="204" fontId="20" fillId="0" borderId="0" xfId="0" applyNumberFormat="1" applyFont="1" applyAlignment="1">
      <alignment vertical="center"/>
    </xf>
    <xf numFmtId="204" fontId="20" fillId="0" borderId="0" xfId="0" applyNumberFormat="1" applyFont="1" applyFill="1" applyAlignment="1">
      <alignment vertical="center"/>
    </xf>
    <xf numFmtId="204" fontId="19" fillId="0" borderId="22" xfId="0" applyNumberFormat="1" applyFont="1" applyFill="1" applyBorder="1" applyAlignment="1" applyProtection="1">
      <alignment horizontal="right" vertical="center" wrapText="1"/>
      <protection hidden="1"/>
    </xf>
    <xf numFmtId="204" fontId="19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20" fillId="0" borderId="0" xfId="0" applyFont="1" applyAlignment="1">
      <alignment vertical="center"/>
    </xf>
    <xf numFmtId="204" fontId="17" fillId="0" borderId="17" xfId="0" applyNumberFormat="1" applyFont="1" applyFill="1" applyBorder="1" applyAlignment="1">
      <alignment horizontal="right" wrapText="1" shrinkToFit="1"/>
    </xf>
    <xf numFmtId="204" fontId="17" fillId="0" borderId="32" xfId="0" applyNumberFormat="1" applyFont="1" applyFill="1" applyBorder="1" applyAlignment="1">
      <alignment horizontal="right" wrapText="1" shrinkToFit="1"/>
    </xf>
    <xf numFmtId="204" fontId="16" fillId="0" borderId="13" xfId="0" applyNumberFormat="1" applyFont="1" applyBorder="1" applyAlignment="1">
      <alignment horizontal="right" vertical="center" wrapText="1"/>
    </xf>
    <xf numFmtId="0" fontId="16" fillId="0" borderId="23" xfId="0" applyFont="1" applyFill="1" applyBorder="1" applyAlignment="1">
      <alignment horizontal="right" vertical="center" wrapText="1"/>
    </xf>
    <xf numFmtId="202" fontId="16" fillId="0" borderId="23" xfId="0" applyNumberFormat="1" applyFont="1" applyFill="1" applyBorder="1" applyAlignment="1">
      <alignment horizontal="right" vertical="center" wrapText="1"/>
    </xf>
    <xf numFmtId="204" fontId="18" fillId="0" borderId="23" xfId="0" applyNumberFormat="1" applyFont="1" applyFill="1" applyBorder="1" applyAlignment="1">
      <alignment horizontal="right" vertical="center" wrapText="1"/>
    </xf>
    <xf numFmtId="0" fontId="18" fillId="0" borderId="23" xfId="0" applyFont="1" applyFill="1" applyBorder="1" applyAlignment="1">
      <alignment horizontal="right" vertical="center" wrapText="1"/>
    </xf>
    <xf numFmtId="202" fontId="18" fillId="0" borderId="23" xfId="0" applyNumberFormat="1" applyFont="1" applyFill="1" applyBorder="1" applyAlignment="1">
      <alignment horizontal="right" vertical="center" wrapText="1"/>
    </xf>
    <xf numFmtId="204" fontId="18" fillId="0" borderId="17" xfId="0" applyNumberFormat="1" applyFont="1" applyFill="1" applyBorder="1" applyAlignment="1" applyProtection="1">
      <alignment horizontal="right" vertical="center" wrapText="1"/>
      <protection locked="0"/>
    </xf>
    <xf numFmtId="202" fontId="18" fillId="0" borderId="17" xfId="0" applyNumberFormat="1" applyFont="1" applyFill="1" applyBorder="1" applyAlignment="1" applyProtection="1">
      <alignment horizontal="right" vertical="center" wrapText="1"/>
      <protection locked="0"/>
    </xf>
    <xf numFmtId="204" fontId="18" fillId="0" borderId="23" xfId="0" applyNumberFormat="1" applyFont="1" applyFill="1" applyBorder="1" applyAlignment="1" applyProtection="1">
      <alignment horizontal="right"/>
      <protection hidden="1" locked="0"/>
    </xf>
    <xf numFmtId="204" fontId="18" fillId="4" borderId="23" xfId="0" applyNumberFormat="1" applyFont="1" applyFill="1" applyBorder="1" applyAlignment="1">
      <alignment horizontal="right" wrapText="1" shrinkToFit="1"/>
    </xf>
    <xf numFmtId="204" fontId="17" fillId="0" borderId="14" xfId="0" applyNumberFormat="1" applyFont="1" applyFill="1" applyBorder="1" applyAlignment="1" applyProtection="1">
      <alignment horizontal="right"/>
      <protection hidden="1" locked="0"/>
    </xf>
    <xf numFmtId="204" fontId="18" fillId="4" borderId="33" xfId="0" applyNumberFormat="1" applyFont="1" applyFill="1" applyBorder="1" applyAlignment="1" applyProtection="1">
      <alignment horizontal="right"/>
      <protection hidden="1" locked="0"/>
    </xf>
    <xf numFmtId="204" fontId="18" fillId="0" borderId="14" xfId="0" applyNumberFormat="1" applyFont="1" applyFill="1" applyBorder="1" applyAlignment="1" applyProtection="1">
      <alignment horizontal="right"/>
      <protection hidden="1" locked="0"/>
    </xf>
    <xf numFmtId="204" fontId="18" fillId="0" borderId="34" xfId="0" applyNumberFormat="1" applyFont="1" applyFill="1" applyBorder="1" applyAlignment="1">
      <alignment horizontal="right" wrapText="1" shrinkToFit="1"/>
    </xf>
    <xf numFmtId="204" fontId="18" fillId="0" borderId="11" xfId="0" applyNumberFormat="1" applyFont="1" applyFill="1" applyBorder="1" applyAlignment="1" applyProtection="1">
      <alignment vertical="center" wrapText="1"/>
      <protection hidden="1"/>
    </xf>
    <xf numFmtId="204" fontId="18" fillId="0" borderId="13" xfId="0" applyNumberFormat="1" applyFont="1" applyFill="1" applyBorder="1" applyAlignment="1" applyProtection="1">
      <alignment vertical="center" wrapText="1"/>
      <protection hidden="1"/>
    </xf>
    <xf numFmtId="204" fontId="18" fillId="0" borderId="35" xfId="0" applyNumberFormat="1" applyFont="1" applyFill="1" applyBorder="1" applyAlignment="1" applyProtection="1">
      <alignment horizontal="right" wrapText="1"/>
      <protection hidden="1"/>
    </xf>
    <xf numFmtId="204" fontId="18" fillId="0" borderId="36" xfId="0" applyNumberFormat="1" applyFont="1" applyFill="1" applyBorder="1" applyAlignment="1" applyProtection="1">
      <alignment horizontal="right" vertical="center"/>
      <protection hidden="1"/>
    </xf>
    <xf numFmtId="204" fontId="19" fillId="0" borderId="18" xfId="0" applyNumberFormat="1" applyFont="1" applyFill="1" applyBorder="1" applyAlignment="1" applyProtection="1">
      <alignment horizontal="right" vertical="center" wrapText="1"/>
      <protection hidden="1"/>
    </xf>
    <xf numFmtId="204" fontId="17" fillId="0" borderId="37" xfId="0" applyNumberFormat="1" applyFont="1" applyFill="1" applyBorder="1" applyAlignment="1" applyProtection="1">
      <alignment horizontal="right" wrapText="1"/>
      <protection hidden="1"/>
    </xf>
    <xf numFmtId="204" fontId="17" fillId="0" borderId="25" xfId="0" applyNumberFormat="1" applyFont="1" applyFill="1" applyBorder="1" applyAlignment="1" applyProtection="1">
      <alignment horizontal="right" wrapText="1"/>
      <protection hidden="1"/>
    </xf>
    <xf numFmtId="204" fontId="17" fillId="0" borderId="38" xfId="0" applyNumberFormat="1" applyFont="1" applyFill="1" applyBorder="1" applyAlignment="1" applyProtection="1">
      <alignment horizontal="right" wrapText="1"/>
      <protection hidden="1"/>
    </xf>
    <xf numFmtId="204" fontId="17" fillId="0" borderId="30" xfId="0" applyNumberFormat="1" applyFont="1" applyFill="1" applyBorder="1" applyAlignment="1" applyProtection="1">
      <alignment horizontal="right"/>
      <protection hidden="1"/>
    </xf>
    <xf numFmtId="204" fontId="17" fillId="0" borderId="14" xfId="0" applyNumberFormat="1" applyFont="1" applyFill="1" applyBorder="1" applyAlignment="1" applyProtection="1">
      <alignment horizontal="right"/>
      <protection hidden="1"/>
    </xf>
    <xf numFmtId="204" fontId="17" fillId="0" borderId="39" xfId="0" applyNumberFormat="1" applyFont="1" applyFill="1" applyBorder="1" applyAlignment="1" applyProtection="1">
      <alignment horizontal="right"/>
      <protection hidden="1"/>
    </xf>
    <xf numFmtId="204" fontId="18" fillId="0" borderId="40" xfId="0" applyNumberFormat="1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6" fillId="30" borderId="22" xfId="0" applyFont="1" applyFill="1" applyBorder="1" applyAlignment="1">
      <alignment horizontal="right" vertical="center" wrapText="1"/>
    </xf>
    <xf numFmtId="202" fontId="16" fillId="30" borderId="22" xfId="0" applyNumberFormat="1" applyFont="1" applyFill="1" applyBorder="1" applyAlignment="1">
      <alignment horizontal="right" vertical="center" wrapText="1"/>
    </xf>
    <xf numFmtId="204" fontId="16" fillId="30" borderId="13" xfId="0" applyNumberFormat="1" applyFont="1" applyFill="1" applyBorder="1" applyAlignment="1">
      <alignment horizontal="right" vertical="center" wrapText="1"/>
    </xf>
    <xf numFmtId="0" fontId="6" fillId="30" borderId="12" xfId="0" applyNumberFormat="1" applyFont="1" applyFill="1" applyBorder="1" applyAlignment="1" applyProtection="1">
      <alignment horizontal="right" shrinkToFit="1"/>
      <protection/>
    </xf>
    <xf numFmtId="0" fontId="6" fillId="30" borderId="22" xfId="0" applyFont="1" applyFill="1" applyBorder="1" applyAlignment="1" applyProtection="1">
      <alignment horizontal="center" wrapText="1"/>
      <protection/>
    </xf>
    <xf numFmtId="0" fontId="6" fillId="30" borderId="11" xfId="0" applyFont="1" applyFill="1" applyBorder="1" applyAlignment="1" applyProtection="1">
      <alignment horizontal="center" wrapText="1"/>
      <protection/>
    </xf>
    <xf numFmtId="204" fontId="16" fillId="30" borderId="11" xfId="0" applyNumberFormat="1" applyFont="1" applyFill="1" applyBorder="1" applyAlignment="1">
      <alignment horizontal="right" wrapText="1" shrinkToFit="1"/>
    </xf>
    <xf numFmtId="204" fontId="16" fillId="30" borderId="13" xfId="0" applyNumberFormat="1" applyFont="1" applyFill="1" applyBorder="1" applyAlignment="1">
      <alignment horizontal="right" wrapText="1" shrinkToFit="1"/>
    </xf>
    <xf numFmtId="204" fontId="19" fillId="30" borderId="28" xfId="0" applyNumberFormat="1" applyFont="1" applyFill="1" applyBorder="1" applyAlignment="1">
      <alignment horizontal="right" wrapText="1" shrinkToFit="1"/>
    </xf>
    <xf numFmtId="204" fontId="18" fillId="30" borderId="23" xfId="0" applyNumberFormat="1" applyFont="1" applyFill="1" applyBorder="1" applyAlignment="1">
      <alignment horizontal="right" wrapText="1" shrinkToFit="1"/>
    </xf>
    <xf numFmtId="0" fontId="9" fillId="0" borderId="23" xfId="0" applyNumberFormat="1" applyFont="1" applyFill="1" applyBorder="1" applyAlignment="1" applyProtection="1">
      <alignment horizontal="center" vertical="center" shrinkToFit="1"/>
      <protection/>
    </xf>
    <xf numFmtId="0" fontId="9" fillId="0" borderId="23" xfId="0" applyFont="1" applyFill="1" applyBorder="1" applyAlignment="1" applyProtection="1">
      <alignment horizontal="left" wrapText="1"/>
      <protection/>
    </xf>
    <xf numFmtId="204" fontId="9" fillId="0" borderId="23" xfId="0" applyNumberFormat="1" applyFont="1" applyFill="1" applyBorder="1" applyAlignment="1">
      <alignment horizontal="right" wrapText="1" shrinkToFit="1"/>
    </xf>
    <xf numFmtId="204" fontId="9" fillId="0" borderId="23" xfId="0" applyNumberFormat="1" applyFont="1" applyFill="1" applyBorder="1" applyAlignment="1" applyProtection="1">
      <alignment horizontal="right"/>
      <protection hidden="1" locked="0"/>
    </xf>
    <xf numFmtId="204" fontId="6" fillId="0" borderId="26" xfId="0" applyNumberFormat="1" applyFont="1" applyFill="1" applyBorder="1" applyAlignment="1">
      <alignment horizontal="right" wrapText="1" shrinkToFit="1"/>
    </xf>
    <xf numFmtId="49" fontId="9" fillId="0" borderId="17" xfId="0" applyNumberFormat="1" applyFont="1" applyFill="1" applyBorder="1" applyAlignment="1" applyProtection="1">
      <alignment horizontal="center" vertical="top"/>
      <protection/>
    </xf>
    <xf numFmtId="0" fontId="9" fillId="0" borderId="17" xfId="0" applyNumberFormat="1" applyFont="1" applyFill="1" applyBorder="1" applyAlignment="1" applyProtection="1">
      <alignment horizontal="left" vertical="top" wrapText="1"/>
      <protection/>
    </xf>
    <xf numFmtId="0" fontId="9" fillId="30" borderId="12" xfId="0" applyFont="1" applyFill="1" applyBorder="1" applyAlignment="1" applyProtection="1">
      <alignment horizontal="right" vertical="center" wrapText="1"/>
      <protection locked="0"/>
    </xf>
    <xf numFmtId="0" fontId="6" fillId="30" borderId="11" xfId="0" applyFont="1" applyFill="1" applyBorder="1" applyAlignment="1" applyProtection="1">
      <alignment horizontal="center" vertical="center" wrapText="1"/>
      <protection hidden="1"/>
    </xf>
    <xf numFmtId="204" fontId="16" fillId="30" borderId="11" xfId="0" applyNumberFormat="1" applyFont="1" applyFill="1" applyBorder="1" applyAlignment="1" applyProtection="1">
      <alignment vertical="center" wrapText="1"/>
      <protection/>
    </xf>
    <xf numFmtId="204" fontId="16" fillId="30" borderId="13" xfId="0" applyNumberFormat="1" applyFont="1" applyFill="1" applyBorder="1" applyAlignment="1" applyProtection="1">
      <alignment vertical="center" wrapText="1"/>
      <protection/>
    </xf>
    <xf numFmtId="203" fontId="6" fillId="31" borderId="12" xfId="0" applyNumberFormat="1" applyFont="1" applyFill="1" applyBorder="1" applyAlignment="1" applyProtection="1">
      <alignment horizontal="center" vertical="center"/>
      <protection hidden="1" locked="0"/>
    </xf>
    <xf numFmtId="0" fontId="6" fillId="31" borderId="11" xfId="0" applyFont="1" applyFill="1" applyBorder="1" applyAlignment="1" applyProtection="1">
      <alignment horizontal="center" vertical="center" wrapText="1"/>
      <protection hidden="1" locked="0"/>
    </xf>
    <xf numFmtId="204" fontId="16" fillId="31" borderId="11" xfId="0" applyNumberFormat="1" applyFont="1" applyFill="1" applyBorder="1" applyAlignment="1" applyProtection="1">
      <alignment vertical="center"/>
      <protection hidden="1"/>
    </xf>
    <xf numFmtId="204" fontId="16" fillId="31" borderId="13" xfId="0" applyNumberFormat="1" applyFont="1" applyFill="1" applyBorder="1" applyAlignment="1" applyProtection="1">
      <alignment horizontal="right" vertical="center"/>
      <protection hidden="1"/>
    </xf>
    <xf numFmtId="0" fontId="16" fillId="30" borderId="12" xfId="0" applyNumberFormat="1" applyFont="1" applyFill="1" applyBorder="1" applyAlignment="1" applyProtection="1">
      <alignment horizontal="right" shrinkToFit="1"/>
      <protection/>
    </xf>
    <xf numFmtId="0" fontId="16" fillId="30" borderId="22" xfId="0" applyFont="1" applyFill="1" applyBorder="1" applyAlignment="1" applyProtection="1">
      <alignment horizontal="center" vertical="center" wrapText="1"/>
      <protection/>
    </xf>
    <xf numFmtId="0" fontId="16" fillId="0" borderId="41" xfId="0" applyFont="1" applyFill="1" applyBorder="1" applyAlignment="1" applyProtection="1">
      <alignment horizontal="center" vertical="center" wrapText="1"/>
      <protection locked="0"/>
    </xf>
    <xf numFmtId="0" fontId="16" fillId="0" borderId="26" xfId="0" applyFont="1" applyFill="1" applyBorder="1" applyAlignment="1" applyProtection="1">
      <alignment horizontal="left" vertical="top" wrapText="1"/>
      <protection locked="0"/>
    </xf>
    <xf numFmtId="49" fontId="18" fillId="0" borderId="23" xfId="0" applyNumberFormat="1" applyFont="1" applyFill="1" applyBorder="1" applyAlignment="1" applyProtection="1">
      <alignment horizontal="right" vertical="top"/>
      <protection/>
    </xf>
    <xf numFmtId="0" fontId="18" fillId="0" borderId="23" xfId="0" applyFont="1" applyFill="1" applyBorder="1" applyAlignment="1" applyProtection="1">
      <alignment horizontal="left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/>
      <protection/>
    </xf>
    <xf numFmtId="0" fontId="16" fillId="0" borderId="23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/>
      <protection/>
    </xf>
    <xf numFmtId="0" fontId="21" fillId="0" borderId="23" xfId="0" applyFont="1" applyBorder="1" applyAlignment="1">
      <alignment wrapText="1"/>
    </xf>
    <xf numFmtId="0" fontId="18" fillId="0" borderId="23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Font="1" applyBorder="1" applyAlignment="1">
      <alignment wrapText="1"/>
    </xf>
    <xf numFmtId="49" fontId="18" fillId="0" borderId="23" xfId="0" applyNumberFormat="1" applyFont="1" applyFill="1" applyBorder="1" applyAlignment="1" applyProtection="1">
      <alignment horizontal="center" vertical="center"/>
      <protection/>
    </xf>
    <xf numFmtId="0" fontId="18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/>
    </xf>
    <xf numFmtId="0" fontId="16" fillId="0" borderId="23" xfId="0" applyFont="1" applyBorder="1" applyAlignment="1">
      <alignment wrapText="1"/>
    </xf>
    <xf numFmtId="0" fontId="18" fillId="0" borderId="23" xfId="0" applyFont="1" applyBorder="1" applyAlignment="1">
      <alignment/>
    </xf>
    <xf numFmtId="49" fontId="18" fillId="0" borderId="23" xfId="0" applyNumberFormat="1" applyFont="1" applyFill="1" applyBorder="1" applyAlignment="1" applyProtection="1">
      <alignment horizontal="center" vertical="top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center"/>
      <protection/>
    </xf>
    <xf numFmtId="0" fontId="16" fillId="0" borderId="23" xfId="0" applyNumberFormat="1" applyFont="1" applyFill="1" applyBorder="1" applyAlignment="1" applyProtection="1">
      <alignment horizontal="left" vertical="center" wrapText="1"/>
      <protection/>
    </xf>
    <xf numFmtId="49" fontId="18" fillId="0" borderId="17" xfId="0" applyNumberFormat="1" applyFont="1" applyFill="1" applyBorder="1" applyAlignment="1" applyProtection="1">
      <alignment horizontal="center" vertical="center"/>
      <protection/>
    </xf>
    <xf numFmtId="0" fontId="16" fillId="0" borderId="26" xfId="0" applyNumberFormat="1" applyFont="1" applyFill="1" applyBorder="1" applyAlignment="1" applyProtection="1">
      <alignment horizontal="center" vertical="top"/>
      <protection/>
    </xf>
    <xf numFmtId="0" fontId="16" fillId="0" borderId="2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Font="1" applyBorder="1" applyAlignment="1">
      <alignment wrapText="1"/>
    </xf>
    <xf numFmtId="0" fontId="18" fillId="0" borderId="23" xfId="0" applyFont="1" applyBorder="1" applyAlignment="1">
      <alignment horizontal="center" vertical="center"/>
    </xf>
    <xf numFmtId="49" fontId="16" fillId="0" borderId="23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 locked="0"/>
    </xf>
    <xf numFmtId="0" fontId="18" fillId="0" borderId="23" xfId="60" applyFont="1" applyBorder="1" applyAlignment="1">
      <alignment vertical="center" wrapText="1"/>
      <protection/>
    </xf>
    <xf numFmtId="0" fontId="18" fillId="0" borderId="23" xfId="0" applyNumberFormat="1" applyFont="1" applyBorder="1" applyAlignment="1">
      <alignment wrapText="1"/>
    </xf>
    <xf numFmtId="0" fontId="16" fillId="0" borderId="0" xfId="0" applyFont="1" applyAlignment="1" applyProtection="1">
      <alignment/>
      <protection locked="0"/>
    </xf>
    <xf numFmtId="0" fontId="16" fillId="0" borderId="23" xfId="0" applyNumberFormat="1" applyFont="1" applyFill="1" applyBorder="1" applyAlignment="1" applyProtection="1">
      <alignment horizontal="center" vertical="center" shrinkToFit="1"/>
      <protection/>
    </xf>
    <xf numFmtId="0" fontId="16" fillId="0" borderId="23" xfId="0" applyFont="1" applyBorder="1" applyAlignment="1">
      <alignment horizontal="center" vertical="center"/>
    </xf>
    <xf numFmtId="204" fontId="16" fillId="0" borderId="18" xfId="0" applyNumberFormat="1" applyFont="1" applyFill="1" applyBorder="1" applyAlignment="1">
      <alignment horizontal="center" vertical="center" wrapText="1" shrinkToFit="1"/>
    </xf>
    <xf numFmtId="204" fontId="16" fillId="0" borderId="26" xfId="0" applyNumberFormat="1" applyFont="1" applyFill="1" applyBorder="1" applyAlignment="1" applyProtection="1">
      <alignment horizontal="center" vertical="center" wrapText="1"/>
      <protection/>
    </xf>
    <xf numFmtId="204" fontId="18" fillId="0" borderId="18" xfId="0" applyNumberFormat="1" applyFont="1" applyFill="1" applyBorder="1" applyAlignment="1">
      <alignment horizontal="center" vertical="center" wrapText="1" shrinkToFit="1"/>
    </xf>
    <xf numFmtId="204" fontId="18" fillId="0" borderId="23" xfId="0" applyNumberFormat="1" applyFont="1" applyFill="1" applyBorder="1" applyAlignment="1" applyProtection="1">
      <alignment horizontal="center" vertical="center"/>
      <protection/>
    </xf>
    <xf numFmtId="204" fontId="18" fillId="0" borderId="23" xfId="0" applyNumberFormat="1" applyFont="1" applyFill="1" applyBorder="1" applyAlignment="1">
      <alignment horizontal="center" vertical="center"/>
    </xf>
    <xf numFmtId="204" fontId="16" fillId="0" borderId="23" xfId="0" applyNumberFormat="1" applyFont="1" applyFill="1" applyBorder="1" applyAlignment="1" applyProtection="1">
      <alignment horizontal="center" vertical="center" wrapText="1"/>
      <protection/>
    </xf>
    <xf numFmtId="204" fontId="18" fillId="0" borderId="23" xfId="0" applyNumberFormat="1" applyFont="1" applyFill="1" applyBorder="1" applyAlignment="1" applyProtection="1">
      <alignment horizontal="center" vertical="center" wrapText="1"/>
      <protection/>
    </xf>
    <xf numFmtId="204" fontId="16" fillId="0" borderId="23" xfId="0" applyNumberFormat="1" applyFont="1" applyFill="1" applyBorder="1" applyAlignment="1" applyProtection="1">
      <alignment horizontal="center" vertical="center"/>
      <protection/>
    </xf>
    <xf numFmtId="204" fontId="16" fillId="0" borderId="23" xfId="0" applyNumberFormat="1" applyFont="1" applyFill="1" applyBorder="1" applyAlignment="1">
      <alignment horizontal="center" vertical="center" wrapText="1" shrinkToFit="1"/>
    </xf>
    <xf numFmtId="204" fontId="18" fillId="0" borderId="23" xfId="0" applyNumberFormat="1" applyFont="1" applyFill="1" applyBorder="1" applyAlignment="1">
      <alignment horizontal="center" vertical="center" wrapText="1" shrinkToFit="1"/>
    </xf>
    <xf numFmtId="204" fontId="18" fillId="32" borderId="23" xfId="0" applyNumberFormat="1" applyFont="1" applyFill="1" applyBorder="1" applyAlignment="1" applyProtection="1">
      <alignment horizontal="center" vertical="center"/>
      <protection/>
    </xf>
    <xf numFmtId="204" fontId="18" fillId="0" borderId="14" xfId="0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204" fontId="16" fillId="30" borderId="11" xfId="0" applyNumberFormat="1" applyFont="1" applyFill="1" applyBorder="1" applyAlignment="1">
      <alignment horizontal="center" vertical="center" wrapText="1" shrinkToFit="1"/>
    </xf>
    <xf numFmtId="204" fontId="16" fillId="30" borderId="18" xfId="0" applyNumberFormat="1" applyFont="1" applyFill="1" applyBorder="1" applyAlignment="1">
      <alignment horizontal="center" vertical="center" wrapText="1" shrinkToFit="1"/>
    </xf>
    <xf numFmtId="204" fontId="16" fillId="0" borderId="42" xfId="0" applyNumberFormat="1" applyFont="1" applyFill="1" applyBorder="1" applyAlignment="1" applyProtection="1">
      <alignment horizontal="center" vertical="center" wrapText="1"/>
      <protection/>
    </xf>
    <xf numFmtId="204" fontId="16" fillId="0" borderId="23" xfId="0" applyNumberFormat="1" applyFont="1" applyFill="1" applyBorder="1" applyAlignment="1">
      <alignment horizontal="center" vertical="center"/>
    </xf>
    <xf numFmtId="204" fontId="18" fillId="0" borderId="17" xfId="0" applyNumberFormat="1" applyFont="1" applyFill="1" applyBorder="1" applyAlignment="1">
      <alignment horizontal="center" vertical="center" wrapText="1" shrinkToFit="1"/>
    </xf>
    <xf numFmtId="204" fontId="18" fillId="0" borderId="17" xfId="0" applyNumberFormat="1" applyFont="1" applyFill="1" applyBorder="1" applyAlignment="1">
      <alignment horizontal="center" vertical="center"/>
    </xf>
    <xf numFmtId="204" fontId="18" fillId="0" borderId="14" xfId="0" applyNumberFormat="1" applyFont="1" applyFill="1" applyBorder="1" applyAlignment="1">
      <alignment horizontal="center" vertical="center" wrapText="1" shrinkToFit="1"/>
    </xf>
    <xf numFmtId="0" fontId="18" fillId="0" borderId="17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203" fontId="9" fillId="0" borderId="20" xfId="0" applyNumberFormat="1" applyFont="1" applyFill="1" applyBorder="1" applyAlignment="1" applyProtection="1">
      <alignment horizontal="center" vertical="center" wrapText="1"/>
      <protection hidden="1"/>
    </xf>
    <xf numFmtId="204" fontId="18" fillId="0" borderId="43" xfId="0" applyNumberFormat="1" applyFont="1" applyFill="1" applyBorder="1" applyAlignment="1" applyProtection="1">
      <alignment horizontal="center" vertical="center"/>
      <protection hidden="1"/>
    </xf>
    <xf numFmtId="204" fontId="18" fillId="0" borderId="23" xfId="0" applyNumberFormat="1" applyFont="1" applyFill="1" applyBorder="1" applyAlignment="1" applyProtection="1">
      <alignment horizontal="center" vertical="center"/>
      <protection hidden="1"/>
    </xf>
    <xf numFmtId="204" fontId="16" fillId="33" borderId="44" xfId="0" applyNumberFormat="1" applyFont="1" applyFill="1" applyBorder="1" applyAlignment="1" applyProtection="1">
      <alignment horizontal="center" vertical="center"/>
      <protection hidden="1"/>
    </xf>
    <xf numFmtId="204" fontId="18" fillId="0" borderId="30" xfId="0" applyNumberFormat="1" applyFont="1" applyFill="1" applyBorder="1" applyAlignment="1" applyProtection="1">
      <alignment horizontal="center" vertical="center" wrapText="1"/>
      <protection hidden="1"/>
    </xf>
    <xf numFmtId="204" fontId="18" fillId="0" borderId="14" xfId="0" applyNumberFormat="1" applyFont="1" applyFill="1" applyBorder="1" applyAlignment="1" applyProtection="1">
      <alignment horizontal="center" vertical="center" wrapText="1"/>
      <protection hidden="1"/>
    </xf>
    <xf numFmtId="204" fontId="18" fillId="0" borderId="23" xfId="0" applyNumberFormat="1" applyFont="1" applyFill="1" applyBorder="1" applyAlignment="1" applyProtection="1">
      <alignment horizontal="center" vertical="center" wrapText="1"/>
      <protection hidden="1"/>
    </xf>
    <xf numFmtId="204" fontId="20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203" fontId="9" fillId="32" borderId="45" xfId="0" applyNumberFormat="1" applyFont="1" applyFill="1" applyBorder="1" applyAlignment="1" applyProtection="1">
      <alignment horizontal="right" vertical="top"/>
      <protection hidden="1"/>
    </xf>
    <xf numFmtId="0" fontId="9" fillId="32" borderId="23" xfId="0" applyFont="1" applyFill="1" applyBorder="1" applyAlignment="1" applyProtection="1">
      <alignment horizontal="left" vertical="top" wrapText="1"/>
      <protection hidden="1"/>
    </xf>
    <xf numFmtId="204" fontId="18" fillId="32" borderId="35" xfId="0" applyNumberFormat="1" applyFont="1" applyFill="1" applyBorder="1" applyAlignment="1" applyProtection="1">
      <alignment horizontal="right"/>
      <protection hidden="1"/>
    </xf>
    <xf numFmtId="0" fontId="10" fillId="32" borderId="0" xfId="0" applyFont="1" applyFill="1" applyAlignment="1">
      <alignment/>
    </xf>
    <xf numFmtId="203" fontId="9" fillId="32" borderId="20" xfId="0" applyNumberFormat="1" applyFont="1" applyFill="1" applyBorder="1" applyAlignment="1" applyProtection="1">
      <alignment horizontal="right" vertical="top"/>
      <protection hidden="1"/>
    </xf>
    <xf numFmtId="0" fontId="9" fillId="32" borderId="14" xfId="0" applyFont="1" applyFill="1" applyBorder="1" applyAlignment="1" applyProtection="1">
      <alignment horizontal="left" vertical="top" wrapText="1"/>
      <protection hidden="1"/>
    </xf>
    <xf numFmtId="204" fontId="18" fillId="32" borderId="39" xfId="0" applyNumberFormat="1" applyFont="1" applyFill="1" applyBorder="1" applyAlignment="1" applyProtection="1">
      <alignment horizontal="right"/>
      <protection hidden="1"/>
    </xf>
    <xf numFmtId="203" fontId="12" fillId="32" borderId="20" xfId="0" applyNumberFormat="1" applyFont="1" applyFill="1" applyBorder="1" applyAlignment="1" applyProtection="1">
      <alignment horizontal="right" vertical="top"/>
      <protection hidden="1"/>
    </xf>
    <xf numFmtId="0" fontId="8" fillId="32" borderId="14" xfId="0" applyFont="1" applyFill="1" applyBorder="1" applyAlignment="1" applyProtection="1">
      <alignment horizontal="left" vertical="top" wrapText="1"/>
      <protection hidden="1"/>
    </xf>
    <xf numFmtId="204" fontId="21" fillId="32" borderId="39" xfId="0" applyNumberFormat="1" applyFont="1" applyFill="1" applyBorder="1" applyAlignment="1" applyProtection="1">
      <alignment horizontal="right"/>
      <protection hidden="1"/>
    </xf>
    <xf numFmtId="0" fontId="29" fillId="0" borderId="23" xfId="56" applyFont="1" applyBorder="1" applyAlignment="1">
      <alignment horizontal="center" vertical="center"/>
      <protection/>
    </xf>
    <xf numFmtId="0" fontId="29" fillId="0" borderId="23" xfId="56" applyFont="1" applyBorder="1" applyAlignment="1">
      <alignment vertical="center" wrapText="1"/>
      <protection/>
    </xf>
    <xf numFmtId="204" fontId="29" fillId="0" borderId="23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204" fontId="22" fillId="0" borderId="0" xfId="0" applyNumberFormat="1" applyFont="1" applyAlignment="1">
      <alignment/>
    </xf>
    <xf numFmtId="204" fontId="33" fillId="0" borderId="0" xfId="0" applyNumberFormat="1" applyFont="1" applyAlignment="1">
      <alignment/>
    </xf>
    <xf numFmtId="0" fontId="36" fillId="0" borderId="23" xfId="58" applyFont="1" applyFill="1" applyBorder="1" applyAlignment="1">
      <alignment wrapText="1"/>
      <protection/>
    </xf>
    <xf numFmtId="0" fontId="36" fillId="0" borderId="23" xfId="58" applyFont="1" applyFill="1" applyBorder="1" applyAlignment="1" quotePrefix="1">
      <alignment horizontal="center" wrapText="1"/>
      <protection/>
    </xf>
    <xf numFmtId="0" fontId="19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36" fillId="0" borderId="23" xfId="58" applyFont="1" applyFill="1" applyBorder="1" applyAlignment="1" quotePrefix="1">
      <alignment horizontal="center"/>
      <protection/>
    </xf>
    <xf numFmtId="204" fontId="19" fillId="0" borderId="0" xfId="0" applyNumberFormat="1" applyFont="1" applyFill="1" applyBorder="1" applyAlignment="1" applyProtection="1">
      <alignment horizontal="right"/>
      <protection hidden="1"/>
    </xf>
    <xf numFmtId="204" fontId="29" fillId="0" borderId="43" xfId="0" applyNumberFormat="1" applyFont="1" applyFill="1" applyBorder="1" applyAlignment="1" applyProtection="1">
      <alignment horizontal="center" vertical="center"/>
      <protection hidden="1"/>
    </xf>
    <xf numFmtId="204" fontId="34" fillId="0" borderId="0" xfId="0" applyNumberFormat="1" applyFont="1" applyFill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204" fontId="32" fillId="0" borderId="0" xfId="0" applyNumberFormat="1" applyFont="1" applyFill="1" applyAlignment="1">
      <alignment vertical="center" wrapText="1"/>
    </xf>
    <xf numFmtId="0" fontId="32" fillId="0" borderId="0" xfId="0" applyFont="1" applyAlignment="1">
      <alignment vertical="center" wrapText="1"/>
    </xf>
    <xf numFmtId="0" fontId="35" fillId="0" borderId="0" xfId="0" applyFont="1" applyAlignment="1">
      <alignment/>
    </xf>
    <xf numFmtId="204" fontId="35" fillId="0" borderId="0" xfId="0" applyNumberFormat="1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2" fillId="0" borderId="0" xfId="0" applyFont="1" applyAlignment="1">
      <alignment wrapText="1"/>
    </xf>
    <xf numFmtId="204" fontId="29" fillId="0" borderId="46" xfId="0" applyNumberFormat="1" applyFont="1" applyFill="1" applyBorder="1" applyAlignment="1" applyProtection="1">
      <alignment horizontal="right" wrapText="1"/>
      <protection hidden="1"/>
    </xf>
    <xf numFmtId="204" fontId="29" fillId="0" borderId="17" xfId="0" applyNumberFormat="1" applyFont="1" applyFill="1" applyBorder="1" applyAlignment="1" applyProtection="1">
      <alignment horizontal="right" wrapText="1"/>
      <protection hidden="1"/>
    </xf>
    <xf numFmtId="204" fontId="29" fillId="0" borderId="46" xfId="0" applyNumberFormat="1" applyFont="1" applyFill="1" applyBorder="1" applyAlignment="1" applyProtection="1">
      <alignment horizontal="right"/>
      <protection hidden="1"/>
    </xf>
    <xf numFmtId="0" fontId="29" fillId="0" borderId="0" xfId="0" applyFont="1" applyAlignment="1">
      <alignment/>
    </xf>
    <xf numFmtId="0" fontId="30" fillId="0" borderId="0" xfId="0" applyFont="1" applyAlignment="1">
      <alignment wrapText="1"/>
    </xf>
    <xf numFmtId="0" fontId="29" fillId="0" borderId="0" xfId="0" applyFont="1" applyAlignment="1">
      <alignment wrapText="1"/>
    </xf>
    <xf numFmtId="204" fontId="29" fillId="32" borderId="46" xfId="0" applyNumberFormat="1" applyFont="1" applyFill="1" applyBorder="1" applyAlignment="1" applyProtection="1">
      <alignment horizontal="right" wrapText="1"/>
      <protection hidden="1"/>
    </xf>
    <xf numFmtId="204" fontId="29" fillId="32" borderId="17" xfId="0" applyNumberFormat="1" applyFont="1" applyFill="1" applyBorder="1" applyAlignment="1" applyProtection="1">
      <alignment horizontal="right" wrapText="1"/>
      <protection hidden="1"/>
    </xf>
    <xf numFmtId="204" fontId="29" fillId="0" borderId="0" xfId="0" applyNumberFormat="1" applyFont="1" applyFill="1" applyBorder="1" applyAlignment="1" applyProtection="1">
      <alignment horizontal="right" wrapText="1"/>
      <protection hidden="1"/>
    </xf>
    <xf numFmtId="204" fontId="29" fillId="0" borderId="30" xfId="0" applyNumberFormat="1" applyFont="1" applyFill="1" applyBorder="1" applyAlignment="1" applyProtection="1">
      <alignment horizontal="right" wrapText="1"/>
      <protection hidden="1"/>
    </xf>
    <xf numFmtId="204" fontId="35" fillId="0" borderId="0" xfId="0" applyNumberFormat="1" applyFont="1" applyFill="1" applyBorder="1" applyAlignment="1" applyProtection="1">
      <alignment horizontal="right" wrapText="1"/>
      <protection hidden="1"/>
    </xf>
    <xf numFmtId="203" fontId="9" fillId="34" borderId="21" xfId="0" applyNumberFormat="1" applyFont="1" applyFill="1" applyBorder="1" applyAlignment="1" applyProtection="1">
      <alignment horizontal="right" vertical="center"/>
      <protection hidden="1"/>
    </xf>
    <xf numFmtId="204" fontId="16" fillId="34" borderId="22" xfId="0" applyNumberFormat="1" applyFont="1" applyFill="1" applyBorder="1" applyAlignment="1" applyProtection="1">
      <alignment horizontal="right" vertical="center"/>
      <protection hidden="1"/>
    </xf>
    <xf numFmtId="204" fontId="16" fillId="34" borderId="13" xfId="0" applyNumberFormat="1" applyFont="1" applyFill="1" applyBorder="1" applyAlignment="1" applyProtection="1">
      <alignment horizontal="right" vertical="center" wrapText="1"/>
      <protection hidden="1"/>
    </xf>
    <xf numFmtId="203" fontId="6" fillId="11" borderId="21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23" xfId="0" applyFont="1" applyBorder="1" applyAlignment="1">
      <alignment wrapText="1"/>
    </xf>
    <xf numFmtId="204" fontId="16" fillId="32" borderId="47" xfId="0" applyNumberFormat="1" applyFont="1" applyFill="1" applyBorder="1" applyAlignment="1" applyProtection="1">
      <alignment horizontal="center" vertical="center"/>
      <protection hidden="1"/>
    </xf>
    <xf numFmtId="204" fontId="18" fillId="32" borderId="14" xfId="0" applyNumberFormat="1" applyFont="1" applyFill="1" applyBorder="1" applyAlignment="1">
      <alignment horizontal="right"/>
    </xf>
    <xf numFmtId="204" fontId="18" fillId="0" borderId="46" xfId="0" applyNumberFormat="1" applyFont="1" applyFill="1" applyBorder="1" applyAlignment="1" applyProtection="1">
      <alignment horizontal="center" vertical="center"/>
      <protection hidden="1"/>
    </xf>
    <xf numFmtId="204" fontId="18" fillId="0" borderId="17" xfId="0" applyNumberFormat="1" applyFont="1" applyFill="1" applyBorder="1" applyAlignment="1" applyProtection="1">
      <alignment horizontal="center" vertical="center"/>
      <protection hidden="1"/>
    </xf>
    <xf numFmtId="204" fontId="18" fillId="0" borderId="48" xfId="0" applyNumberFormat="1" applyFont="1" applyFill="1" applyBorder="1" applyAlignment="1" applyProtection="1">
      <alignment horizontal="center" vertical="center"/>
      <protection hidden="1"/>
    </xf>
    <xf numFmtId="204" fontId="29" fillId="0" borderId="46" xfId="0" applyNumberFormat="1" applyFont="1" applyFill="1" applyBorder="1" applyAlignment="1" applyProtection="1">
      <alignment horizontal="center" vertical="center"/>
      <protection hidden="1"/>
    </xf>
    <xf numFmtId="204" fontId="29" fillId="0" borderId="17" xfId="0" applyNumberFormat="1" applyFont="1" applyFill="1" applyBorder="1" applyAlignment="1" applyProtection="1">
      <alignment horizontal="center" vertical="center"/>
      <protection hidden="1"/>
    </xf>
    <xf numFmtId="204" fontId="29" fillId="0" borderId="48" xfId="0" applyNumberFormat="1" applyFont="1" applyFill="1" applyBorder="1" applyAlignment="1" applyProtection="1">
      <alignment horizontal="center" vertical="center"/>
      <protection hidden="1"/>
    </xf>
    <xf numFmtId="0" fontId="36" fillId="0" borderId="26" xfId="58" applyFont="1" applyFill="1" applyBorder="1" applyAlignment="1" quotePrefix="1">
      <alignment horizontal="center" wrapText="1"/>
      <protection/>
    </xf>
    <xf numFmtId="0" fontId="36" fillId="0" borderId="26" xfId="58" applyFont="1" applyFill="1" applyBorder="1" applyAlignment="1">
      <alignment wrapText="1"/>
      <protection/>
    </xf>
    <xf numFmtId="204" fontId="29" fillId="0" borderId="14" xfId="0" applyNumberFormat="1" applyFont="1" applyFill="1" applyBorder="1" applyAlignment="1" applyProtection="1">
      <alignment horizontal="center" vertical="center"/>
      <protection hidden="1"/>
    </xf>
    <xf numFmtId="204" fontId="29" fillId="0" borderId="39" xfId="0" applyNumberFormat="1" applyFont="1" applyFill="1" applyBorder="1" applyAlignment="1" applyProtection="1">
      <alignment horizontal="center" vertical="center"/>
      <protection hidden="1"/>
    </xf>
    <xf numFmtId="204" fontId="22" fillId="0" borderId="0" xfId="0" applyNumberFormat="1" applyFont="1" applyAlignment="1">
      <alignment horizontal="center" vertical="center"/>
    </xf>
    <xf numFmtId="204" fontId="16" fillId="33" borderId="14" xfId="0" applyNumberFormat="1" applyFont="1" applyFill="1" applyBorder="1" applyAlignment="1" applyProtection="1">
      <alignment horizontal="center" vertical="center"/>
      <protection hidden="1"/>
    </xf>
    <xf numFmtId="203" fontId="16" fillId="7" borderId="21" xfId="0" applyNumberFormat="1" applyFont="1" applyFill="1" applyBorder="1" applyAlignment="1" applyProtection="1">
      <alignment horizontal="right" vertical="center"/>
      <protection hidden="1"/>
    </xf>
    <xf numFmtId="0" fontId="16" fillId="7" borderId="11" xfId="0" applyFont="1" applyFill="1" applyBorder="1" applyAlignment="1" applyProtection="1">
      <alignment horizontal="center" vertical="center" wrapText="1"/>
      <protection hidden="1"/>
    </xf>
    <xf numFmtId="204" fontId="16" fillId="7" borderId="22" xfId="0" applyNumberFormat="1" applyFont="1" applyFill="1" applyBorder="1" applyAlignment="1" applyProtection="1">
      <alignment horizontal="center" vertical="center"/>
      <protection hidden="1"/>
    </xf>
    <xf numFmtId="204" fontId="16" fillId="7" borderId="13" xfId="0" applyNumberFormat="1" applyFont="1" applyFill="1" applyBorder="1" applyAlignment="1" applyProtection="1">
      <alignment horizontal="center" vertical="center"/>
      <protection hidden="1"/>
    </xf>
    <xf numFmtId="203" fontId="16" fillId="33" borderId="21" xfId="0" applyNumberFormat="1" applyFont="1" applyFill="1" applyBorder="1" applyAlignment="1" applyProtection="1">
      <alignment horizontal="center" vertical="center"/>
      <protection hidden="1"/>
    </xf>
    <xf numFmtId="0" fontId="16" fillId="33" borderId="11" xfId="0" applyFont="1" applyFill="1" applyBorder="1" applyAlignment="1" applyProtection="1">
      <alignment horizontal="center" vertical="center" wrapText="1"/>
      <protection/>
    </xf>
    <xf numFmtId="204" fontId="16" fillId="33" borderId="22" xfId="0" applyNumberFormat="1" applyFont="1" applyFill="1" applyBorder="1" applyAlignment="1" applyProtection="1">
      <alignment horizontal="center" vertical="center"/>
      <protection hidden="1"/>
    </xf>
    <xf numFmtId="204" fontId="16" fillId="33" borderId="47" xfId="0" applyNumberFormat="1" applyFont="1" applyFill="1" applyBorder="1" applyAlignment="1" applyProtection="1">
      <alignment horizontal="center" vertical="center"/>
      <protection hidden="1"/>
    </xf>
    <xf numFmtId="204" fontId="16" fillId="33" borderId="13" xfId="0" applyNumberFormat="1" applyFont="1" applyFill="1" applyBorder="1" applyAlignment="1" applyProtection="1">
      <alignment horizontal="center" vertical="center"/>
      <protection hidden="1"/>
    </xf>
    <xf numFmtId="0" fontId="18" fillId="31" borderId="12" xfId="0" applyFont="1" applyFill="1" applyBorder="1" applyAlignment="1" applyProtection="1">
      <alignment horizontal="center" vertical="center"/>
      <protection locked="0"/>
    </xf>
    <xf numFmtId="204" fontId="16" fillId="31" borderId="13" xfId="0" applyNumberFormat="1" applyFont="1" applyFill="1" applyBorder="1" applyAlignment="1">
      <alignment horizontal="center" vertical="center" wrapText="1" shrinkToFit="1"/>
    </xf>
    <xf numFmtId="204" fontId="29" fillId="0" borderId="49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ill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204" fontId="16" fillId="0" borderId="50" xfId="0" applyNumberFormat="1" applyFont="1" applyFill="1" applyBorder="1" applyAlignment="1">
      <alignment horizontal="center" vertical="center" wrapText="1" shrinkToFit="1"/>
    </xf>
    <xf numFmtId="0" fontId="6" fillId="32" borderId="0" xfId="0" applyFont="1" applyFill="1" applyAlignment="1" applyProtection="1">
      <alignment vertical="center"/>
      <protection locked="0"/>
    </xf>
    <xf numFmtId="204" fontId="6" fillId="35" borderId="23" xfId="0" applyNumberFormat="1" applyFont="1" applyFill="1" applyBorder="1" applyAlignment="1">
      <alignment horizontal="right" wrapText="1" shrinkToFit="1"/>
    </xf>
    <xf numFmtId="204" fontId="9" fillId="0" borderId="26" xfId="0" applyNumberFormat="1" applyFont="1" applyFill="1" applyBorder="1" applyAlignment="1">
      <alignment horizontal="right" wrapText="1" shrinkToFit="1"/>
    </xf>
    <xf numFmtId="0" fontId="6" fillId="35" borderId="23" xfId="0" applyFont="1" applyFill="1" applyBorder="1" applyAlignment="1" applyProtection="1">
      <alignment horizontal="right" vertical="top" wrapText="1"/>
      <protection locked="0"/>
    </xf>
    <xf numFmtId="0" fontId="6" fillId="35" borderId="23" xfId="0" applyFont="1" applyFill="1" applyBorder="1" applyAlignment="1" applyProtection="1">
      <alignment horizontal="left" vertical="top"/>
      <protection hidden="1" locked="0"/>
    </xf>
    <xf numFmtId="204" fontId="16" fillId="35" borderId="23" xfId="0" applyNumberFormat="1" applyFont="1" applyFill="1" applyBorder="1" applyAlignment="1" applyProtection="1">
      <alignment horizontal="right"/>
      <protection hidden="1" locked="0"/>
    </xf>
    <xf numFmtId="204" fontId="29" fillId="0" borderId="42" xfId="0" applyNumberFormat="1" applyFont="1" applyFill="1" applyBorder="1" applyAlignment="1" applyProtection="1">
      <alignment horizontal="right" wrapText="1"/>
      <protection hidden="1"/>
    </xf>
    <xf numFmtId="204" fontId="29" fillId="32" borderId="42" xfId="0" applyNumberFormat="1" applyFont="1" applyFill="1" applyBorder="1" applyAlignment="1" applyProtection="1">
      <alignment horizontal="right" wrapText="1"/>
      <protection hidden="1"/>
    </xf>
    <xf numFmtId="204" fontId="29" fillId="0" borderId="35" xfId="0" applyNumberFormat="1" applyFont="1" applyFill="1" applyBorder="1" applyAlignment="1" applyProtection="1">
      <alignment horizontal="right" wrapText="1"/>
      <protection hidden="1"/>
    </xf>
    <xf numFmtId="204" fontId="29" fillId="0" borderId="49" xfId="0" applyNumberFormat="1" applyFont="1" applyFill="1" applyBorder="1" applyAlignment="1" applyProtection="1">
      <alignment horizontal="right"/>
      <protection hidden="1"/>
    </xf>
    <xf numFmtId="204" fontId="29" fillId="0" borderId="23" xfId="0" applyNumberFormat="1" applyFont="1" applyFill="1" applyBorder="1" applyAlignment="1" applyProtection="1">
      <alignment horizontal="right"/>
      <protection hidden="1"/>
    </xf>
    <xf numFmtId="204" fontId="29" fillId="0" borderId="35" xfId="0" applyNumberFormat="1" applyFont="1" applyFill="1" applyBorder="1" applyAlignment="1" applyProtection="1">
      <alignment horizontal="right" vertical="center" wrapText="1"/>
      <protection hidden="1"/>
    </xf>
    <xf numFmtId="204" fontId="40" fillId="32" borderId="43" xfId="0" applyNumberFormat="1" applyFont="1" applyFill="1" applyBorder="1" applyAlignment="1" applyProtection="1">
      <alignment horizontal="right"/>
      <protection hidden="1"/>
    </xf>
    <xf numFmtId="204" fontId="29" fillId="32" borderId="43" xfId="0" applyNumberFormat="1" applyFont="1" applyFill="1" applyBorder="1" applyAlignment="1" applyProtection="1">
      <alignment horizontal="right"/>
      <protection hidden="1"/>
    </xf>
    <xf numFmtId="204" fontId="40" fillId="32" borderId="14" xfId="0" applyNumberFormat="1" applyFont="1" applyFill="1" applyBorder="1" applyAlignment="1" applyProtection="1">
      <alignment horizontal="right"/>
      <protection hidden="1"/>
    </xf>
    <xf numFmtId="204" fontId="29" fillId="32" borderId="14" xfId="0" applyNumberFormat="1" applyFont="1" applyFill="1" applyBorder="1" applyAlignment="1" applyProtection="1">
      <alignment horizontal="right"/>
      <protection hidden="1"/>
    </xf>
    <xf numFmtId="204" fontId="41" fillId="32" borderId="14" xfId="0" applyNumberFormat="1" applyFont="1" applyFill="1" applyBorder="1" applyAlignment="1" applyProtection="1">
      <alignment horizontal="right"/>
      <protection hidden="1"/>
    </xf>
    <xf numFmtId="204" fontId="42" fillId="32" borderId="14" xfId="0" applyNumberFormat="1" applyFont="1" applyFill="1" applyBorder="1" applyAlignment="1" applyProtection="1">
      <alignment horizontal="right"/>
      <protection hidden="1"/>
    </xf>
    <xf numFmtId="204" fontId="29" fillId="0" borderId="49" xfId="0" applyNumberFormat="1" applyFont="1" applyFill="1" applyBorder="1" applyAlignment="1" applyProtection="1">
      <alignment horizontal="center" vertical="center"/>
      <protection hidden="1"/>
    </xf>
    <xf numFmtId="204" fontId="29" fillId="0" borderId="26" xfId="0" applyNumberFormat="1" applyFont="1" applyFill="1" applyBorder="1" applyAlignment="1" applyProtection="1">
      <alignment horizontal="center" vertical="center"/>
      <protection hidden="1"/>
    </xf>
    <xf numFmtId="204" fontId="29" fillId="0" borderId="23" xfId="0" applyNumberFormat="1" applyFont="1" applyFill="1" applyBorder="1" applyAlignment="1" applyProtection="1">
      <alignment horizontal="center" vertical="center" wrapText="1"/>
      <protection/>
    </xf>
    <xf numFmtId="204" fontId="29" fillId="0" borderId="23" xfId="0" applyNumberFormat="1" applyFont="1" applyFill="1" applyBorder="1" applyAlignment="1" applyProtection="1">
      <alignment horizontal="center" vertical="center" wrapText="1"/>
      <protection hidden="1"/>
    </xf>
    <xf numFmtId="204" fontId="29" fillId="0" borderId="26" xfId="0" applyNumberFormat="1" applyFont="1" applyFill="1" applyBorder="1" applyAlignment="1" applyProtection="1">
      <alignment horizontal="center" vertical="center" wrapText="1"/>
      <protection hidden="1"/>
    </xf>
    <xf numFmtId="204" fontId="29" fillId="0" borderId="28" xfId="0" applyNumberFormat="1" applyFont="1" applyFill="1" applyBorder="1" applyAlignment="1" applyProtection="1">
      <alignment horizontal="center" vertical="center"/>
      <protection hidden="1"/>
    </xf>
    <xf numFmtId="204" fontId="29" fillId="0" borderId="44" xfId="0" applyNumberFormat="1" applyFont="1" applyFill="1" applyBorder="1" applyAlignment="1" applyProtection="1">
      <alignment horizontal="center" vertical="center"/>
      <protection hidden="1"/>
    </xf>
    <xf numFmtId="204" fontId="29" fillId="32" borderId="22" xfId="0" applyNumberFormat="1" applyFont="1" applyFill="1" applyBorder="1" applyAlignment="1" applyProtection="1">
      <alignment horizontal="center" vertical="center"/>
      <protection hidden="1"/>
    </xf>
    <xf numFmtId="204" fontId="30" fillId="32" borderId="47" xfId="0" applyNumberFormat="1" applyFont="1" applyFill="1" applyBorder="1" applyAlignment="1" applyProtection="1">
      <alignment horizontal="center" vertical="center"/>
      <protection hidden="1"/>
    </xf>
    <xf numFmtId="204" fontId="33" fillId="0" borderId="22" xfId="0" applyNumberFormat="1" applyFont="1" applyFill="1" applyBorder="1" applyAlignment="1" applyProtection="1">
      <alignment horizontal="right" vertical="center" wrapText="1"/>
      <protection hidden="1"/>
    </xf>
    <xf numFmtId="204" fontId="33" fillId="0" borderId="11" xfId="0" applyNumberFormat="1" applyFont="1" applyFill="1" applyBorder="1" applyAlignment="1" applyProtection="1">
      <alignment horizontal="right" vertical="center" wrapText="1"/>
      <protection hidden="1"/>
    </xf>
    <xf numFmtId="204" fontId="33" fillId="32" borderId="22" xfId="0" applyNumberFormat="1" applyFont="1" applyFill="1" applyBorder="1" applyAlignment="1" applyProtection="1">
      <alignment horizontal="right" vertical="center" wrapText="1"/>
      <protection hidden="1"/>
    </xf>
    <xf numFmtId="204" fontId="33" fillId="0" borderId="13" xfId="0" applyNumberFormat="1" applyFont="1" applyFill="1" applyBorder="1" applyAlignment="1" applyProtection="1">
      <alignment horizontal="right" vertical="center" wrapText="1"/>
      <protection hidden="1"/>
    </xf>
    <xf numFmtId="204" fontId="40" fillId="32" borderId="26" xfId="0" applyNumberFormat="1" applyFont="1" applyFill="1" applyBorder="1" applyAlignment="1">
      <alignment horizontal="right" wrapText="1" shrinkToFit="1"/>
    </xf>
    <xf numFmtId="0" fontId="43" fillId="32" borderId="25" xfId="0" applyFont="1" applyFill="1" applyBorder="1" applyAlignment="1">
      <alignment/>
    </xf>
    <xf numFmtId="204" fontId="29" fillId="32" borderId="26" xfId="0" applyNumberFormat="1" applyFont="1" applyFill="1" applyBorder="1" applyAlignment="1">
      <alignment horizontal="right"/>
    </xf>
    <xf numFmtId="204" fontId="44" fillId="32" borderId="26" xfId="0" applyNumberFormat="1" applyFont="1" applyFill="1" applyBorder="1" applyAlignment="1">
      <alignment horizontal="right" wrapText="1" shrinkToFit="1"/>
    </xf>
    <xf numFmtId="204" fontId="44" fillId="32" borderId="51" xfId="0" applyNumberFormat="1" applyFont="1" applyFill="1" applyBorder="1" applyAlignment="1">
      <alignment horizontal="right" wrapText="1" shrinkToFit="1"/>
    </xf>
    <xf numFmtId="204" fontId="40" fillId="32" borderId="23" xfId="0" applyNumberFormat="1" applyFont="1" applyFill="1" applyBorder="1" applyAlignment="1">
      <alignment horizontal="right" wrapText="1" shrinkToFit="1"/>
    </xf>
    <xf numFmtId="204" fontId="40" fillId="32" borderId="23" xfId="0" applyNumberFormat="1" applyFont="1" applyFill="1" applyBorder="1" applyAlignment="1">
      <alignment horizontal="right"/>
    </xf>
    <xf numFmtId="204" fontId="29" fillId="32" borderId="23" xfId="0" applyNumberFormat="1" applyFont="1" applyFill="1" applyBorder="1" applyAlignment="1">
      <alignment horizontal="right"/>
    </xf>
    <xf numFmtId="204" fontId="44" fillId="32" borderId="23" xfId="0" applyNumberFormat="1" applyFont="1" applyFill="1" applyBorder="1" applyAlignment="1">
      <alignment horizontal="right" wrapText="1" shrinkToFit="1"/>
    </xf>
    <xf numFmtId="204" fontId="29" fillId="32" borderId="23" xfId="0" applyNumberFormat="1" applyFont="1" applyFill="1" applyBorder="1" applyAlignment="1">
      <alignment horizontal="right" wrapText="1" shrinkToFit="1"/>
    </xf>
    <xf numFmtId="204" fontId="41" fillId="32" borderId="23" xfId="0" applyNumberFormat="1" applyFont="1" applyFill="1" applyBorder="1" applyAlignment="1">
      <alignment horizontal="right" wrapText="1" shrinkToFit="1"/>
    </xf>
    <xf numFmtId="204" fontId="41" fillId="32" borderId="23" xfId="0" applyNumberFormat="1" applyFont="1" applyFill="1" applyBorder="1" applyAlignment="1">
      <alignment horizontal="right"/>
    </xf>
    <xf numFmtId="204" fontId="42" fillId="32" borderId="23" xfId="0" applyNumberFormat="1" applyFont="1" applyFill="1" applyBorder="1" applyAlignment="1">
      <alignment horizontal="right"/>
    </xf>
    <xf numFmtId="204" fontId="45" fillId="32" borderId="23" xfId="0" applyNumberFormat="1" applyFont="1" applyFill="1" applyBorder="1" applyAlignment="1">
      <alignment horizontal="right" wrapText="1" shrinkToFit="1"/>
    </xf>
    <xf numFmtId="49" fontId="29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29" fillId="32" borderId="11" xfId="0" applyFont="1" applyFill="1" applyBorder="1" applyAlignment="1" applyProtection="1">
      <alignment horizontal="left" vertical="center" wrapText="1"/>
      <protection hidden="1"/>
    </xf>
    <xf numFmtId="204" fontId="31" fillId="0" borderId="0" xfId="0" applyNumberFormat="1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49" fontId="29" fillId="32" borderId="41" xfId="0" applyNumberFormat="1" applyFont="1" applyFill="1" applyBorder="1" applyAlignment="1" applyProtection="1">
      <alignment horizontal="right" vertical="top"/>
      <protection/>
    </xf>
    <xf numFmtId="0" fontId="29" fillId="32" borderId="26" xfId="0" applyFont="1" applyFill="1" applyBorder="1" applyAlignment="1" applyProtection="1">
      <alignment horizontal="left" vertical="top" wrapText="1"/>
      <protection/>
    </xf>
    <xf numFmtId="0" fontId="31" fillId="32" borderId="0" xfId="0" applyFont="1" applyFill="1" applyAlignment="1">
      <alignment/>
    </xf>
    <xf numFmtId="0" fontId="32" fillId="32" borderId="0" xfId="0" applyFont="1" applyFill="1" applyAlignment="1">
      <alignment/>
    </xf>
    <xf numFmtId="0" fontId="32" fillId="35" borderId="0" xfId="0" applyFont="1" applyFill="1" applyAlignment="1">
      <alignment/>
    </xf>
    <xf numFmtId="49" fontId="29" fillId="32" borderId="15" xfId="0" applyNumberFormat="1" applyFont="1" applyFill="1" applyBorder="1" applyAlignment="1" applyProtection="1">
      <alignment horizontal="right" vertical="top"/>
      <protection/>
    </xf>
    <xf numFmtId="0" fontId="29" fillId="32" borderId="14" xfId="0" applyFont="1" applyFill="1" applyBorder="1" applyAlignment="1" applyProtection="1">
      <alignment horizontal="left" vertical="top" wrapText="1"/>
      <protection/>
    </xf>
    <xf numFmtId="204" fontId="44" fillId="32" borderId="0" xfId="0" applyNumberFormat="1" applyFont="1" applyFill="1" applyBorder="1" applyAlignment="1" applyProtection="1">
      <alignment horizontal="right" wrapText="1"/>
      <protection hidden="1"/>
    </xf>
    <xf numFmtId="204" fontId="31" fillId="32" borderId="0" xfId="0" applyNumberFormat="1" applyFont="1" applyFill="1" applyAlignment="1">
      <alignment/>
    </xf>
    <xf numFmtId="49" fontId="42" fillId="32" borderId="15" xfId="0" applyNumberFormat="1" applyFont="1" applyFill="1" applyBorder="1" applyAlignment="1" applyProtection="1">
      <alignment horizontal="right" vertical="top"/>
      <protection/>
    </xf>
    <xf numFmtId="0" fontId="42" fillId="32" borderId="14" xfId="0" applyFont="1" applyFill="1" applyBorder="1" applyAlignment="1" applyProtection="1">
      <alignment horizontal="left" vertical="top" wrapText="1"/>
      <protection/>
    </xf>
    <xf numFmtId="204" fontId="46" fillId="32" borderId="0" xfId="0" applyNumberFormat="1" applyFont="1" applyFill="1" applyAlignment="1">
      <alignment/>
    </xf>
    <xf numFmtId="0" fontId="47" fillId="32" borderId="0" xfId="0" applyFont="1" applyFill="1" applyAlignment="1">
      <alignment/>
    </xf>
    <xf numFmtId="0" fontId="47" fillId="35" borderId="0" xfId="0" applyFont="1" applyFill="1" applyAlignment="1">
      <alignment/>
    </xf>
    <xf numFmtId="0" fontId="46" fillId="32" borderId="0" xfId="0" applyFont="1" applyFill="1" applyAlignment="1">
      <alignment/>
    </xf>
    <xf numFmtId="204" fontId="16" fillId="8" borderId="22" xfId="0" applyNumberFormat="1" applyFont="1" applyFill="1" applyBorder="1" applyAlignment="1" applyProtection="1">
      <alignment horizontal="right" vertical="center" wrapText="1"/>
      <protection hidden="1"/>
    </xf>
    <xf numFmtId="203" fontId="6" fillId="8" borderId="21" xfId="0" applyNumberFormat="1" applyFont="1" applyFill="1" applyBorder="1" applyAlignment="1" applyProtection="1">
      <alignment horizontal="right" vertical="center" wrapText="1"/>
      <protection hidden="1"/>
    </xf>
    <xf numFmtId="0" fontId="6" fillId="8" borderId="11" xfId="0" applyFont="1" applyFill="1" applyBorder="1" applyAlignment="1" applyProtection="1">
      <alignment horizontal="center" vertical="center" wrapText="1"/>
      <protection hidden="1"/>
    </xf>
    <xf numFmtId="204" fontId="19" fillId="8" borderId="22" xfId="0" applyNumberFormat="1" applyFont="1" applyFill="1" applyBorder="1" applyAlignment="1" applyProtection="1">
      <alignment horizontal="right" vertical="center" wrapText="1"/>
      <protection hidden="1"/>
    </xf>
    <xf numFmtId="204" fontId="19" fillId="8" borderId="13" xfId="0" applyNumberFormat="1" applyFont="1" applyFill="1" applyBorder="1" applyAlignment="1" applyProtection="1">
      <alignment horizontal="right" vertical="center" wrapText="1"/>
      <protection hidden="1"/>
    </xf>
    <xf numFmtId="204" fontId="16" fillId="30" borderId="23" xfId="0" applyNumberFormat="1" applyFont="1" applyFill="1" applyBorder="1" applyAlignment="1" applyProtection="1">
      <alignment horizontal="center" vertical="center" wrapText="1"/>
      <protection/>
    </xf>
    <xf numFmtId="204" fontId="16" fillId="31" borderId="23" xfId="0" applyNumberFormat="1" applyFont="1" applyFill="1" applyBorder="1" applyAlignment="1" applyProtection="1">
      <alignment horizontal="center" vertical="center" wrapText="1"/>
      <protection/>
    </xf>
    <xf numFmtId="204" fontId="16" fillId="35" borderId="23" xfId="0" applyNumberFormat="1" applyFont="1" applyFill="1" applyBorder="1" applyAlignment="1" applyProtection="1">
      <alignment horizontal="center" vertical="center" wrapText="1"/>
      <protection/>
    </xf>
    <xf numFmtId="0" fontId="18" fillId="35" borderId="21" xfId="0" applyFont="1" applyFill="1" applyBorder="1" applyAlignment="1" applyProtection="1">
      <alignment horizontal="right" vertical="center" wrapText="1"/>
      <protection locked="0"/>
    </xf>
    <xf numFmtId="0" fontId="16" fillId="35" borderId="11" xfId="0" applyFont="1" applyFill="1" applyBorder="1" applyAlignment="1" applyProtection="1">
      <alignment horizontal="center" vertical="center" wrapText="1"/>
      <protection hidden="1"/>
    </xf>
    <xf numFmtId="204" fontId="16" fillId="35" borderId="11" xfId="0" applyNumberFormat="1" applyFont="1" applyFill="1" applyBorder="1" applyAlignment="1" applyProtection="1">
      <alignment horizontal="center" vertical="center" wrapText="1"/>
      <protection/>
    </xf>
    <xf numFmtId="204" fontId="16" fillId="35" borderId="13" xfId="0" applyNumberFormat="1" applyFont="1" applyFill="1" applyBorder="1" applyAlignment="1" applyProtection="1">
      <alignment horizontal="center" vertical="center" wrapText="1"/>
      <protection/>
    </xf>
    <xf numFmtId="0" fontId="16" fillId="31" borderId="20" xfId="0" applyNumberFormat="1" applyFont="1" applyFill="1" applyBorder="1" applyAlignment="1" applyProtection="1">
      <alignment horizontal="center" vertical="center" shrinkToFit="1"/>
      <protection/>
    </xf>
    <xf numFmtId="204" fontId="16" fillId="31" borderId="52" xfId="0" applyNumberFormat="1" applyFont="1" applyFill="1" applyBorder="1" applyAlignment="1">
      <alignment horizontal="right" wrapText="1" shrinkToFit="1"/>
    </xf>
    <xf numFmtId="0" fontId="36" fillId="32" borderId="40" xfId="58" applyFont="1" applyFill="1" applyBorder="1" applyAlignment="1" quotePrefix="1">
      <alignment horizontal="center" vertical="center" wrapText="1"/>
      <protection/>
    </xf>
    <xf numFmtId="204" fontId="18" fillId="0" borderId="26" xfId="0" applyNumberFormat="1" applyFont="1" applyFill="1" applyBorder="1" applyAlignment="1">
      <alignment horizontal="center" vertical="center" wrapText="1" shrinkToFit="1"/>
    </xf>
    <xf numFmtId="0" fontId="16" fillId="31" borderId="15" xfId="0" applyFont="1" applyFill="1" applyBorder="1" applyAlignment="1" applyProtection="1">
      <alignment horizontal="center" vertical="center" wrapText="1"/>
      <protection/>
    </xf>
    <xf numFmtId="204" fontId="16" fillId="31" borderId="14" xfId="0" applyNumberFormat="1" applyFont="1" applyFill="1" applyBorder="1" applyAlignment="1">
      <alignment horizontal="right" wrapText="1" shrinkToFit="1"/>
    </xf>
    <xf numFmtId="204" fontId="16" fillId="31" borderId="17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Font="1" applyFill="1" applyBorder="1" applyAlignment="1" applyProtection="1">
      <alignment horizontal="left" wrapText="1"/>
      <protection/>
    </xf>
    <xf numFmtId="0" fontId="16" fillId="31" borderId="23" xfId="0" applyFont="1" applyFill="1" applyBorder="1" applyAlignment="1" applyProtection="1">
      <alignment horizontal="center" vertical="center" wrapText="1"/>
      <protection locked="0"/>
    </xf>
    <xf numFmtId="204" fontId="16" fillId="31" borderId="23" xfId="0" applyNumberFormat="1" applyFont="1" applyFill="1" applyBorder="1" applyAlignment="1" applyProtection="1">
      <alignment horizontal="center" vertical="center" shrinkToFit="1"/>
      <protection/>
    </xf>
    <xf numFmtId="204" fontId="17" fillId="0" borderId="23" xfId="0" applyNumberFormat="1" applyFont="1" applyFill="1" applyBorder="1" applyAlignment="1" applyProtection="1">
      <alignment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29" fillId="0" borderId="26" xfId="56" applyFont="1" applyBorder="1" applyAlignment="1">
      <alignment vertical="center" wrapText="1"/>
      <protection/>
    </xf>
    <xf numFmtId="0" fontId="16" fillId="8" borderId="53" xfId="0" applyFont="1" applyFill="1" applyBorder="1" applyAlignment="1" applyProtection="1">
      <alignment horizontal="left" vertical="top"/>
      <protection hidden="1"/>
    </xf>
    <xf numFmtId="204" fontId="17" fillId="0" borderId="17" xfId="0" applyNumberFormat="1" applyFont="1" applyFill="1" applyBorder="1" applyAlignment="1" applyProtection="1">
      <alignment vertical="center" wrapText="1"/>
      <protection hidden="1"/>
    </xf>
    <xf numFmtId="204" fontId="16" fillId="8" borderId="53" xfId="0" applyNumberFormat="1" applyFont="1" applyFill="1" applyBorder="1" applyAlignment="1" applyProtection="1">
      <alignment horizontal="center" vertical="center"/>
      <protection hidden="1"/>
    </xf>
    <xf numFmtId="204" fontId="16" fillId="8" borderId="0" xfId="0" applyNumberFormat="1" applyFont="1" applyFill="1" applyBorder="1" applyAlignment="1" applyProtection="1">
      <alignment horizontal="center" vertical="center"/>
      <protection hidden="1"/>
    </xf>
    <xf numFmtId="204" fontId="17" fillId="32" borderId="17" xfId="0" applyNumberFormat="1" applyFont="1" applyFill="1" applyBorder="1" applyAlignment="1" applyProtection="1">
      <alignment vertical="center" wrapText="1"/>
      <protection hidden="1"/>
    </xf>
    <xf numFmtId="204" fontId="18" fillId="0" borderId="26" xfId="0" applyNumberFormat="1" applyFont="1" applyFill="1" applyBorder="1" applyAlignment="1" applyProtection="1">
      <alignment horizontal="center" vertical="center" wrapText="1"/>
      <protection/>
    </xf>
    <xf numFmtId="204" fontId="16" fillId="8" borderId="53" xfId="0" applyNumberFormat="1" applyFont="1" applyFill="1" applyBorder="1" applyAlignment="1" applyProtection="1">
      <alignment horizontal="center" vertical="center" wrapText="1"/>
      <protection/>
    </xf>
    <xf numFmtId="0" fontId="29" fillId="0" borderId="26" xfId="56" applyFont="1" applyBorder="1" applyAlignment="1">
      <alignment horizontal="center" vertical="center"/>
      <protection/>
    </xf>
    <xf numFmtId="49" fontId="16" fillId="8" borderId="53" xfId="0" applyNumberFormat="1" applyFont="1" applyFill="1" applyBorder="1" applyAlignment="1" applyProtection="1">
      <alignment horizontal="center" vertical="center"/>
      <protection hidden="1"/>
    </xf>
    <xf numFmtId="0" fontId="29" fillId="0" borderId="17" xfId="56" applyFont="1" applyBorder="1" applyAlignment="1">
      <alignment horizontal="center" vertical="center"/>
      <protection/>
    </xf>
    <xf numFmtId="0" fontId="29" fillId="0" borderId="17" xfId="56" applyFont="1" applyBorder="1" applyAlignment="1">
      <alignment vertical="center" wrapText="1"/>
      <protection/>
    </xf>
    <xf numFmtId="204" fontId="18" fillId="0" borderId="30" xfId="0" applyNumberFormat="1" applyFont="1" applyFill="1" applyBorder="1" applyAlignment="1" applyProtection="1">
      <alignment horizontal="center" vertical="center"/>
      <protection hidden="1"/>
    </xf>
    <xf numFmtId="204" fontId="18" fillId="0" borderId="14" xfId="0" applyNumberFormat="1" applyFont="1" applyFill="1" applyBorder="1" applyAlignment="1" applyProtection="1">
      <alignment horizontal="center" vertical="center"/>
      <protection hidden="1"/>
    </xf>
    <xf numFmtId="204" fontId="18" fillId="0" borderId="17" xfId="0" applyNumberFormat="1" applyFont="1" applyFill="1" applyBorder="1" applyAlignment="1" applyProtection="1">
      <alignment horizontal="center" vertical="center" wrapText="1"/>
      <protection/>
    </xf>
    <xf numFmtId="204" fontId="18" fillId="8" borderId="53" xfId="0" applyNumberFormat="1" applyFont="1" applyFill="1" applyBorder="1" applyAlignment="1" applyProtection="1">
      <alignment horizontal="center" vertical="center" wrapText="1"/>
      <protection/>
    </xf>
    <xf numFmtId="204" fontId="18" fillId="0" borderId="39" xfId="0" applyNumberFormat="1" applyFont="1" applyFill="1" applyBorder="1" applyAlignment="1" applyProtection="1">
      <alignment horizontal="center" vertical="center"/>
      <protection hidden="1"/>
    </xf>
    <xf numFmtId="0" fontId="36" fillId="0" borderId="17" xfId="58" applyFont="1" applyFill="1" applyBorder="1" applyAlignment="1" quotePrefix="1">
      <alignment horizontal="center" wrapText="1"/>
      <protection/>
    </xf>
    <xf numFmtId="0" fontId="36" fillId="0" borderId="26" xfId="58" applyFont="1" applyFill="1" applyBorder="1" applyAlignment="1" quotePrefix="1">
      <alignment horizontal="center"/>
      <protection/>
    </xf>
    <xf numFmtId="0" fontId="37" fillId="8" borderId="53" xfId="58" applyFont="1" applyFill="1" applyBorder="1" applyAlignment="1" quotePrefix="1">
      <alignment horizontal="center"/>
      <protection/>
    </xf>
    <xf numFmtId="0" fontId="36" fillId="0" borderId="17" xfId="58" applyFont="1" applyFill="1" applyBorder="1" applyAlignment="1">
      <alignment wrapText="1"/>
      <protection/>
    </xf>
    <xf numFmtId="0" fontId="36" fillId="0" borderId="26" xfId="58" applyFont="1" applyFill="1" applyBorder="1">
      <alignment/>
      <protection/>
    </xf>
    <xf numFmtId="0" fontId="37" fillId="8" borderId="53" xfId="58" applyFont="1" applyFill="1" applyBorder="1" applyAlignment="1">
      <alignment horizontal="left"/>
      <protection/>
    </xf>
    <xf numFmtId="204" fontId="29" fillId="0" borderId="30" xfId="0" applyNumberFormat="1" applyFont="1" applyFill="1" applyBorder="1" applyAlignment="1" applyProtection="1">
      <alignment horizontal="center" vertical="center"/>
      <protection hidden="1"/>
    </xf>
    <xf numFmtId="204" fontId="16" fillId="8" borderId="53" xfId="0" applyNumberFormat="1" applyFont="1" applyFill="1" applyBorder="1" applyAlignment="1" applyProtection="1">
      <alignment horizontal="left" vertical="center"/>
      <protection hidden="1"/>
    </xf>
    <xf numFmtId="204" fontId="30" fillId="8" borderId="53" xfId="0" applyNumberFormat="1" applyFont="1" applyFill="1" applyBorder="1" applyAlignment="1" applyProtection="1">
      <alignment horizontal="center" vertical="center"/>
      <protection hidden="1"/>
    </xf>
    <xf numFmtId="0" fontId="36" fillId="0" borderId="17" xfId="58" applyFont="1" applyFill="1" applyBorder="1" applyAlignment="1" quotePrefix="1">
      <alignment horizontal="center"/>
      <protection/>
    </xf>
    <xf numFmtId="0" fontId="16" fillId="8" borderId="53" xfId="0" applyFont="1" applyFill="1" applyBorder="1" applyAlignment="1" applyProtection="1">
      <alignment horizontal="left" vertical="center" wrapText="1"/>
      <protection hidden="1"/>
    </xf>
    <xf numFmtId="0" fontId="16" fillId="8" borderId="53" xfId="0" applyFont="1" applyFill="1" applyBorder="1" applyAlignment="1" applyProtection="1">
      <alignment horizontal="left" vertical="top" wrapText="1"/>
      <protection hidden="1"/>
    </xf>
    <xf numFmtId="204" fontId="18" fillId="0" borderId="49" xfId="0" applyNumberFormat="1" applyFont="1" applyFill="1" applyBorder="1" applyAlignment="1" applyProtection="1">
      <alignment horizontal="center" vertical="center"/>
      <protection hidden="1"/>
    </xf>
    <xf numFmtId="204" fontId="18" fillId="0" borderId="26" xfId="0" applyNumberFormat="1" applyFont="1" applyFill="1" applyBorder="1" applyAlignment="1" applyProtection="1">
      <alignment horizontal="center" vertical="center"/>
      <protection hidden="1"/>
    </xf>
    <xf numFmtId="204" fontId="29" fillId="0" borderId="26" xfId="0" applyNumberFormat="1" applyFont="1" applyFill="1" applyBorder="1" applyAlignment="1" applyProtection="1">
      <alignment horizontal="center" vertical="center" wrapText="1"/>
      <protection/>
    </xf>
    <xf numFmtId="203" fontId="16" fillId="8" borderId="53" xfId="0" applyNumberFormat="1" applyFont="1" applyFill="1" applyBorder="1" applyAlignment="1" applyProtection="1">
      <alignment horizontal="center" vertical="center" wrapText="1"/>
      <protection hidden="1"/>
    </xf>
    <xf numFmtId="49" fontId="16" fillId="8" borderId="53" xfId="0" applyNumberFormat="1" applyFont="1" applyFill="1" applyBorder="1" applyAlignment="1" applyProtection="1">
      <alignment horizontal="center" vertical="center" wrapText="1"/>
      <protection hidden="1"/>
    </xf>
    <xf numFmtId="204" fontId="29" fillId="0" borderId="17" xfId="0" applyNumberFormat="1" applyFont="1" applyFill="1" applyBorder="1" applyAlignment="1" applyProtection="1">
      <alignment horizontal="center" vertical="center" wrapText="1"/>
      <protection/>
    </xf>
    <xf numFmtId="49" fontId="18" fillId="0" borderId="26" xfId="0" applyNumberFormat="1" applyFont="1" applyFill="1" applyBorder="1" applyAlignment="1" applyProtection="1">
      <alignment horizontal="center" vertical="center" wrapText="1"/>
      <protection hidden="1"/>
    </xf>
    <xf numFmtId="10" fontId="18" fillId="0" borderId="26" xfId="0" applyNumberFormat="1" applyFont="1" applyFill="1" applyBorder="1" applyAlignment="1" applyProtection="1">
      <alignment horizontal="left" vertical="top" wrapText="1"/>
      <protection hidden="1"/>
    </xf>
    <xf numFmtId="10" fontId="16" fillId="8" borderId="53" xfId="0" applyNumberFormat="1" applyFont="1" applyFill="1" applyBorder="1" applyAlignment="1" applyProtection="1">
      <alignment horizontal="left" vertical="center" wrapText="1"/>
      <protection hidden="1"/>
    </xf>
    <xf numFmtId="204" fontId="18" fillId="0" borderId="26" xfId="0" applyNumberFormat="1" applyFont="1" applyFill="1" applyBorder="1" applyAlignment="1" applyProtection="1">
      <alignment horizontal="center" vertical="center" wrapText="1"/>
      <protection hidden="1"/>
    </xf>
    <xf numFmtId="204" fontId="16" fillId="8" borderId="53" xfId="0" applyNumberFormat="1" applyFont="1" applyFill="1" applyBorder="1" applyAlignment="1" applyProtection="1">
      <alignment horizontal="center" vertical="center" wrapText="1"/>
      <protection hidden="1"/>
    </xf>
    <xf numFmtId="204" fontId="16" fillId="32" borderId="26" xfId="0" applyNumberFormat="1" applyFont="1" applyFill="1" applyBorder="1" applyAlignment="1" applyProtection="1">
      <alignment horizontal="center" vertical="center"/>
      <protection hidden="1"/>
    </xf>
    <xf numFmtId="204" fontId="16" fillId="8" borderId="52" xfId="0" applyNumberFormat="1" applyFont="1" applyFill="1" applyBorder="1" applyAlignment="1" applyProtection="1">
      <alignment horizontal="center" vertical="center"/>
      <protection hidden="1"/>
    </xf>
    <xf numFmtId="204" fontId="16" fillId="7" borderId="54" xfId="0" applyNumberFormat="1" applyFont="1" applyFill="1" applyBorder="1" applyAlignment="1" applyProtection="1">
      <alignment horizontal="center" vertical="center"/>
      <protection hidden="1"/>
    </xf>
    <xf numFmtId="204" fontId="29" fillId="32" borderId="17" xfId="0" applyNumberFormat="1" applyFont="1" applyFill="1" applyBorder="1" applyAlignment="1" applyProtection="1">
      <alignment horizontal="center" vertical="center"/>
      <protection hidden="1"/>
    </xf>
    <xf numFmtId="204" fontId="16" fillId="7" borderId="53" xfId="0" applyNumberFormat="1" applyFont="1" applyFill="1" applyBorder="1" applyAlignment="1" applyProtection="1">
      <alignment horizontal="center" vertical="center" wrapText="1"/>
      <protection/>
    </xf>
    <xf numFmtId="0" fontId="36" fillId="32" borderId="26" xfId="58" applyFont="1" applyFill="1" applyBorder="1" applyAlignment="1" quotePrefix="1">
      <alignment horizontal="center" vertical="center" wrapText="1"/>
      <protection/>
    </xf>
    <xf numFmtId="49" fontId="16" fillId="30" borderId="53" xfId="0" applyNumberFormat="1" applyFont="1" applyFill="1" applyBorder="1" applyAlignment="1" applyProtection="1">
      <alignment horizontal="center" vertical="top"/>
      <protection hidden="1"/>
    </xf>
    <xf numFmtId="0" fontId="36" fillId="32" borderId="26" xfId="58" applyFont="1" applyFill="1" applyBorder="1" applyAlignment="1">
      <alignment wrapText="1"/>
      <protection/>
    </xf>
    <xf numFmtId="0" fontId="16" fillId="30" borderId="53" xfId="0" applyFont="1" applyFill="1" applyBorder="1" applyAlignment="1" applyProtection="1">
      <alignment horizontal="left" vertical="top"/>
      <protection hidden="1"/>
    </xf>
    <xf numFmtId="204" fontId="16" fillId="30" borderId="53" xfId="0" applyNumberFormat="1" applyFont="1" applyFill="1" applyBorder="1" applyAlignment="1" applyProtection="1">
      <alignment horizontal="right"/>
      <protection hidden="1"/>
    </xf>
    <xf numFmtId="204" fontId="16" fillId="30" borderId="53" xfId="0" applyNumberFormat="1" applyFont="1" applyFill="1" applyBorder="1" applyAlignment="1" applyProtection="1">
      <alignment horizontal="right" wrapText="1"/>
      <protection hidden="1"/>
    </xf>
    <xf numFmtId="204" fontId="29" fillId="32" borderId="30" xfId="0" applyNumberFormat="1" applyFont="1" applyFill="1" applyBorder="1" applyAlignment="1" applyProtection="1">
      <alignment horizontal="right" wrapText="1"/>
      <protection hidden="1"/>
    </xf>
    <xf numFmtId="204" fontId="29" fillId="32" borderId="14" xfId="0" applyNumberFormat="1" applyFont="1" applyFill="1" applyBorder="1" applyAlignment="1" applyProtection="1">
      <alignment horizontal="right" wrapText="1"/>
      <protection hidden="1"/>
    </xf>
    <xf numFmtId="204" fontId="29" fillId="0" borderId="39" xfId="0" applyNumberFormat="1" applyFont="1" applyFill="1" applyBorder="1" applyAlignment="1" applyProtection="1">
      <alignment horizontal="right" wrapText="1"/>
      <protection hidden="1"/>
    </xf>
    <xf numFmtId="204" fontId="29" fillId="0" borderId="30" xfId="0" applyNumberFormat="1" applyFont="1" applyFill="1" applyBorder="1" applyAlignment="1" applyProtection="1">
      <alignment horizontal="right"/>
      <protection hidden="1"/>
    </xf>
    <xf numFmtId="204" fontId="29" fillId="32" borderId="39" xfId="0" applyNumberFormat="1" applyFont="1" applyFill="1" applyBorder="1" applyAlignment="1" applyProtection="1">
      <alignment horizontal="right" wrapText="1"/>
      <protection hidden="1"/>
    </xf>
    <xf numFmtId="0" fontId="36" fillId="0" borderId="14" xfId="58" applyFont="1" applyFill="1" applyBorder="1" applyAlignment="1" quotePrefix="1">
      <alignment horizontal="center"/>
      <protection/>
    </xf>
    <xf numFmtId="0" fontId="36" fillId="0" borderId="14" xfId="58" applyFont="1" applyFill="1" applyBorder="1">
      <alignment/>
      <protection/>
    </xf>
    <xf numFmtId="204" fontId="29" fillId="0" borderId="14" xfId="0" applyNumberFormat="1" applyFont="1" applyFill="1" applyBorder="1" applyAlignment="1" applyProtection="1">
      <alignment horizontal="right" wrapText="1"/>
      <protection hidden="1"/>
    </xf>
    <xf numFmtId="0" fontId="16" fillId="30" borderId="53" xfId="0" applyFont="1" applyFill="1" applyBorder="1" applyAlignment="1" applyProtection="1">
      <alignment horizontal="left" vertical="top" wrapText="1"/>
      <protection hidden="1"/>
    </xf>
    <xf numFmtId="204" fontId="29" fillId="0" borderId="49" xfId="0" applyNumberFormat="1" applyFont="1" applyFill="1" applyBorder="1" applyAlignment="1" applyProtection="1">
      <alignment horizontal="right" wrapText="1"/>
      <protection hidden="1"/>
    </xf>
    <xf numFmtId="204" fontId="29" fillId="0" borderId="26" xfId="0" applyNumberFormat="1" applyFont="1" applyFill="1" applyBorder="1" applyAlignment="1" applyProtection="1">
      <alignment horizontal="right" wrapText="1"/>
      <protection hidden="1"/>
    </xf>
    <xf numFmtId="204" fontId="29" fillId="0" borderId="48" xfId="0" applyNumberFormat="1" applyFont="1" applyFill="1" applyBorder="1" applyAlignment="1" applyProtection="1">
      <alignment horizontal="right" wrapText="1"/>
      <protection hidden="1"/>
    </xf>
    <xf numFmtId="0" fontId="36" fillId="32" borderId="26" xfId="58" applyFont="1" applyFill="1" applyBorder="1" applyAlignment="1" quotePrefix="1">
      <alignment horizontal="center"/>
      <protection/>
    </xf>
    <xf numFmtId="0" fontId="36" fillId="32" borderId="26" xfId="58" applyFont="1" applyFill="1" applyBorder="1">
      <alignment/>
      <protection/>
    </xf>
    <xf numFmtId="0" fontId="36" fillId="32" borderId="17" xfId="58" applyFont="1" applyFill="1" applyBorder="1" applyAlignment="1" quotePrefix="1">
      <alignment horizontal="center"/>
      <protection/>
    </xf>
    <xf numFmtId="0" fontId="36" fillId="32" borderId="17" xfId="58" applyFont="1" applyFill="1" applyBorder="1">
      <alignment/>
      <protection/>
    </xf>
    <xf numFmtId="204" fontId="29" fillId="0" borderId="26" xfId="0" applyNumberFormat="1" applyFont="1" applyFill="1" applyBorder="1" applyAlignment="1" applyProtection="1">
      <alignment horizontal="right"/>
      <protection hidden="1"/>
    </xf>
    <xf numFmtId="49" fontId="16" fillId="30" borderId="53" xfId="0" applyNumberFormat="1" applyFont="1" applyFill="1" applyBorder="1" applyAlignment="1" applyProtection="1">
      <alignment horizontal="center" vertical="center"/>
      <protection hidden="1"/>
    </xf>
    <xf numFmtId="0" fontId="16" fillId="30" borderId="53" xfId="0" applyFont="1" applyFill="1" applyBorder="1" applyAlignment="1" applyProtection="1">
      <alignment horizontal="left" vertical="center" wrapText="1"/>
      <protection hidden="1"/>
    </xf>
    <xf numFmtId="204" fontId="16" fillId="30" borderId="53" xfId="0" applyNumberFormat="1" applyFont="1" applyFill="1" applyBorder="1" applyAlignment="1" applyProtection="1">
      <alignment horizontal="right" vertical="center"/>
      <protection hidden="1"/>
    </xf>
    <xf numFmtId="204" fontId="29" fillId="0" borderId="17" xfId="0" applyNumberFormat="1" applyFont="1" applyFill="1" applyBorder="1" applyAlignment="1" applyProtection="1">
      <alignment horizontal="right"/>
      <protection hidden="1"/>
    </xf>
    <xf numFmtId="204" fontId="29" fillId="0" borderId="42" xfId="0" applyNumberFormat="1" applyFont="1" applyFill="1" applyBorder="1" applyAlignment="1" applyProtection="1">
      <alignment horizontal="right" vertical="center" wrapText="1"/>
      <protection hidden="1"/>
    </xf>
    <xf numFmtId="204" fontId="16" fillId="30" borderId="53" xfId="0" applyNumberFormat="1" applyFont="1" applyFill="1" applyBorder="1" applyAlignment="1" applyProtection="1">
      <alignment horizontal="right" vertical="center" wrapText="1"/>
      <protection hidden="1"/>
    </xf>
    <xf numFmtId="203" fontId="6" fillId="30" borderId="53" xfId="0" applyNumberFormat="1" applyFont="1" applyFill="1" applyBorder="1" applyAlignment="1" applyProtection="1">
      <alignment horizontal="right" vertical="center" wrapText="1"/>
      <protection hidden="1"/>
    </xf>
    <xf numFmtId="49" fontId="6" fillId="30" borderId="53" xfId="0" applyNumberFormat="1" applyFont="1" applyFill="1" applyBorder="1" applyAlignment="1" applyProtection="1">
      <alignment horizontal="center" vertical="center" wrapText="1"/>
      <protection hidden="1"/>
    </xf>
    <xf numFmtId="204" fontId="30" fillId="0" borderId="48" xfId="0" applyNumberFormat="1" applyFont="1" applyFill="1" applyBorder="1" applyAlignment="1" applyProtection="1">
      <alignment horizontal="right" vertical="center" wrapText="1"/>
      <protection hidden="1"/>
    </xf>
    <xf numFmtId="49" fontId="6" fillId="11" borderId="53" xfId="0" applyNumberFormat="1" applyFont="1" applyFill="1" applyBorder="1" applyAlignment="1" applyProtection="1">
      <alignment horizontal="center" vertical="center" wrapText="1"/>
      <protection hidden="1"/>
    </xf>
    <xf numFmtId="204" fontId="16" fillId="11" borderId="53" xfId="0" applyNumberFormat="1" applyFont="1" applyFill="1" applyBorder="1" applyAlignment="1" applyProtection="1">
      <alignment horizontal="right" vertical="center"/>
      <protection hidden="1"/>
    </xf>
    <xf numFmtId="204" fontId="16" fillId="11" borderId="18" xfId="0" applyNumberFormat="1" applyFont="1" applyFill="1" applyBorder="1" applyAlignment="1" applyProtection="1">
      <alignment horizontal="right" vertical="center" wrapText="1"/>
      <protection hidden="1"/>
    </xf>
    <xf numFmtId="0" fontId="16" fillId="34" borderId="11" xfId="0" applyFont="1" applyFill="1" applyBorder="1" applyAlignment="1" applyProtection="1">
      <alignment horizontal="center" vertical="center" wrapText="1"/>
      <protection hidden="1"/>
    </xf>
    <xf numFmtId="0" fontId="89" fillId="0" borderId="0" xfId="0" applyFont="1" applyAlignment="1">
      <alignment/>
    </xf>
    <xf numFmtId="0" fontId="89" fillId="0" borderId="0" xfId="0" applyFont="1" applyFill="1" applyAlignment="1">
      <alignment/>
    </xf>
    <xf numFmtId="0" fontId="90" fillId="0" borderId="0" xfId="0" applyFont="1" applyAlignment="1">
      <alignment/>
    </xf>
    <xf numFmtId="0" fontId="90" fillId="0" borderId="43" xfId="0" applyFont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 wrapText="1"/>
    </xf>
    <xf numFmtId="0" fontId="91" fillId="0" borderId="23" xfId="0" applyFont="1" applyFill="1" applyBorder="1" applyAlignment="1">
      <alignment horizontal="center" vertical="center" wrapText="1"/>
    </xf>
    <xf numFmtId="0" fontId="90" fillId="0" borderId="23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center" vertical="center"/>
    </xf>
    <xf numFmtId="0" fontId="92" fillId="0" borderId="26" xfId="0" applyFont="1" applyBorder="1" applyAlignment="1">
      <alignment horizontal="center" vertical="center"/>
    </xf>
    <xf numFmtId="0" fontId="92" fillId="0" borderId="23" xfId="0" applyFont="1" applyBorder="1" applyAlignment="1">
      <alignment horizontal="center" vertical="center"/>
    </xf>
    <xf numFmtId="0" fontId="92" fillId="0" borderId="43" xfId="0" applyFont="1" applyBorder="1" applyAlignment="1">
      <alignment horizontal="center" vertical="center" wrapText="1"/>
    </xf>
    <xf numFmtId="0" fontId="92" fillId="0" borderId="23" xfId="0" applyFont="1" applyBorder="1" applyAlignment="1">
      <alignment horizontal="center" vertical="center" wrapText="1"/>
    </xf>
    <xf numFmtId="0" fontId="92" fillId="0" borderId="23" xfId="0" applyFont="1" applyFill="1" applyBorder="1" applyAlignment="1">
      <alignment horizontal="center" vertical="center" wrapText="1"/>
    </xf>
    <xf numFmtId="0" fontId="92" fillId="0" borderId="26" xfId="0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0" fillId="0" borderId="23" xfId="0" applyFont="1" applyBorder="1" applyAlignment="1">
      <alignment wrapText="1"/>
    </xf>
    <xf numFmtId="0" fontId="90" fillId="0" borderId="23" xfId="0" applyFont="1" applyBorder="1" applyAlignment="1">
      <alignment horizontal="center"/>
    </xf>
    <xf numFmtId="3" fontId="90" fillId="0" borderId="23" xfId="0" applyNumberFormat="1" applyFont="1" applyBorder="1" applyAlignment="1">
      <alignment/>
    </xf>
    <xf numFmtId="3" fontId="91" fillId="0" borderId="23" xfId="0" applyNumberFormat="1" applyFont="1" applyFill="1" applyBorder="1" applyAlignment="1">
      <alignment/>
    </xf>
    <xf numFmtId="0" fontId="90" fillId="0" borderId="23" xfId="0" applyFont="1" applyFill="1" applyBorder="1" applyAlignment="1">
      <alignment horizontal="center"/>
    </xf>
    <xf numFmtId="3" fontId="90" fillId="0" borderId="23" xfId="0" applyNumberFormat="1" applyFont="1" applyFill="1" applyBorder="1" applyAlignment="1">
      <alignment/>
    </xf>
    <xf numFmtId="0" fontId="91" fillId="0" borderId="23" xfId="0" applyFont="1" applyBorder="1" applyAlignment="1">
      <alignment/>
    </xf>
    <xf numFmtId="0" fontId="91" fillId="0" borderId="23" xfId="0" applyFont="1" applyBorder="1" applyAlignment="1">
      <alignment horizontal="center"/>
    </xf>
    <xf numFmtId="3" fontId="91" fillId="0" borderId="23" xfId="0" applyNumberFormat="1" applyFont="1" applyBorder="1" applyAlignment="1">
      <alignment/>
    </xf>
    <xf numFmtId="3" fontId="91" fillId="0" borderId="23" xfId="0" applyNumberFormat="1" applyFont="1" applyFill="1" applyBorder="1" applyAlignment="1">
      <alignment horizontal="center" vertical="center"/>
    </xf>
    <xf numFmtId="0" fontId="91" fillId="0" borderId="23" xfId="0" applyFont="1" applyFill="1" applyBorder="1" applyAlignment="1">
      <alignment horizontal="center"/>
    </xf>
    <xf numFmtId="0" fontId="91" fillId="0" borderId="0" xfId="0" applyFont="1" applyAlignment="1">
      <alignment/>
    </xf>
    <xf numFmtId="0" fontId="93" fillId="0" borderId="0" xfId="0" applyFont="1" applyAlignment="1">
      <alignment/>
    </xf>
    <xf numFmtId="0" fontId="93" fillId="0" borderId="0" xfId="0" applyFont="1" applyFill="1" applyAlignment="1">
      <alignment/>
    </xf>
    <xf numFmtId="0" fontId="94" fillId="0" borderId="0" xfId="0" applyFont="1" applyAlignment="1">
      <alignment/>
    </xf>
    <xf numFmtId="2" fontId="94" fillId="0" borderId="0" xfId="0" applyNumberFormat="1" applyFont="1" applyAlignment="1">
      <alignment/>
    </xf>
    <xf numFmtId="0" fontId="94" fillId="0" borderId="0" xfId="0" applyFont="1" applyFill="1" applyAlignment="1">
      <alignment/>
    </xf>
    <xf numFmtId="0" fontId="90" fillId="0" borderId="0" xfId="0" applyFont="1" applyFill="1" applyAlignment="1">
      <alignment/>
    </xf>
    <xf numFmtId="0" fontId="7" fillId="0" borderId="0" xfId="0" applyFont="1" applyAlignment="1" applyProtection="1">
      <alignment horizontal="center" wrapText="1" shrinkToFit="1"/>
      <protection locked="0"/>
    </xf>
    <xf numFmtId="0" fontId="9" fillId="0" borderId="0" xfId="0" applyNumberFormat="1" applyFont="1" applyFill="1" applyAlignment="1" applyProtection="1">
      <alignment horizontal="left" vertical="top" wrapText="1"/>
      <protection locked="0"/>
    </xf>
    <xf numFmtId="0" fontId="48" fillId="0" borderId="0" xfId="0" applyFont="1" applyAlignment="1" applyProtection="1">
      <alignment horizontal="center" vertical="center" wrapText="1"/>
      <protection locked="0"/>
    </xf>
    <xf numFmtId="0" fontId="49" fillId="0" borderId="0" xfId="0" applyFont="1" applyAlignment="1">
      <alignment horizontal="center" vertical="center" wrapText="1"/>
    </xf>
    <xf numFmtId="0" fontId="90" fillId="0" borderId="0" xfId="0" applyFont="1" applyAlignment="1">
      <alignment horizontal="left" wrapText="1"/>
    </xf>
    <xf numFmtId="0" fontId="94" fillId="0" borderId="0" xfId="0" applyFont="1" applyAlignment="1">
      <alignment horizontal="left"/>
    </xf>
    <xf numFmtId="0" fontId="90" fillId="0" borderId="17" xfId="0" applyFont="1" applyBorder="1" applyAlignment="1">
      <alignment horizontal="center" vertical="center"/>
    </xf>
    <xf numFmtId="0" fontId="90" fillId="0" borderId="26" xfId="0" applyFont="1" applyBorder="1" applyAlignment="1">
      <alignment/>
    </xf>
    <xf numFmtId="0" fontId="90" fillId="0" borderId="17" xfId="0" applyFont="1" applyFill="1" applyBorder="1" applyAlignment="1">
      <alignment horizontal="center" vertical="center" wrapText="1"/>
    </xf>
    <xf numFmtId="0" fontId="90" fillId="0" borderId="26" xfId="0" applyFont="1" applyFill="1" applyBorder="1" applyAlignment="1">
      <alignment horizontal="center"/>
    </xf>
    <xf numFmtId="0" fontId="90" fillId="0" borderId="55" xfId="0" applyFont="1" applyBorder="1" applyAlignment="1">
      <alignment horizontal="center"/>
    </xf>
    <xf numFmtId="0" fontId="90" fillId="0" borderId="43" xfId="0" applyFont="1" applyBorder="1" applyAlignment="1">
      <alignment horizontal="center"/>
    </xf>
    <xf numFmtId="0" fontId="90" fillId="0" borderId="55" xfId="0" applyFont="1" applyFill="1" applyBorder="1" applyAlignment="1">
      <alignment horizontal="center"/>
    </xf>
    <xf numFmtId="0" fontId="90" fillId="0" borderId="43" xfId="0" applyFont="1" applyFill="1" applyBorder="1" applyAlignment="1">
      <alignment horizontal="center"/>
    </xf>
    <xf numFmtId="0" fontId="90" fillId="0" borderId="23" xfId="0" applyFont="1" applyBorder="1" applyAlignment="1">
      <alignment horizontal="center" vertical="center" wrapText="1"/>
    </xf>
    <xf numFmtId="0" fontId="90" fillId="0" borderId="23" xfId="0" applyFont="1" applyBorder="1" applyAlignment="1">
      <alignment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 2 2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_Dod5kochtor" xfId="59"/>
    <cellStyle name="Обычный_Дох1" xfId="60"/>
    <cellStyle name="Followed Hyperlink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6"/>
  <sheetViews>
    <sheetView showZeros="0" zoomScale="75" zoomScaleNormal="75" zoomScaleSheetLayoutView="75" zoomScalePageLayoutView="0" workbookViewId="0" topLeftCell="A1">
      <pane ySplit="5" topLeftCell="A42" activePane="bottomLeft" state="frozen"/>
      <selection pane="topLeft" activeCell="A1" sqref="A1"/>
      <selection pane="bottomLeft" activeCell="A3" sqref="A3:H3"/>
    </sheetView>
  </sheetViews>
  <sheetFormatPr defaultColWidth="9.00390625" defaultRowHeight="12.75"/>
  <cols>
    <col min="1" max="1" width="13.75390625" style="2" customWidth="1"/>
    <col min="2" max="2" width="78.75390625" style="2" customWidth="1"/>
    <col min="3" max="3" width="15.125" style="2" customWidth="1"/>
    <col min="4" max="4" width="14.00390625" style="26" customWidth="1"/>
    <col min="5" max="6" width="15.25390625" style="26" customWidth="1"/>
    <col min="7" max="7" width="11.25390625" style="26" customWidth="1"/>
    <col min="8" max="8" width="12.875" style="2" customWidth="1"/>
    <col min="9" max="9" width="19.625" style="2" customWidth="1"/>
    <col min="10" max="16384" width="9.125" style="2" customWidth="1"/>
  </cols>
  <sheetData>
    <row r="1" spans="5:8" ht="93.75" customHeight="1">
      <c r="E1" s="497" t="s">
        <v>368</v>
      </c>
      <c r="F1" s="497"/>
      <c r="G1" s="497"/>
      <c r="H1" s="497"/>
    </row>
    <row r="2" spans="1:8" ht="93.75" customHeight="1">
      <c r="A2" s="498" t="s">
        <v>370</v>
      </c>
      <c r="B2" s="499"/>
      <c r="C2" s="499"/>
      <c r="D2" s="499"/>
      <c r="E2" s="499"/>
      <c r="F2" s="499"/>
      <c r="G2" s="499"/>
      <c r="H2" s="499"/>
    </row>
    <row r="3" spans="1:8" ht="49.5" customHeight="1">
      <c r="A3" s="496" t="s">
        <v>369</v>
      </c>
      <c r="B3" s="496"/>
      <c r="C3" s="496"/>
      <c r="D3" s="496"/>
      <c r="E3" s="496"/>
      <c r="F3" s="496"/>
      <c r="G3" s="496"/>
      <c r="H3" s="496"/>
    </row>
    <row r="4" ht="15" customHeight="1" thickBot="1">
      <c r="H4" s="3"/>
    </row>
    <row r="5" spans="1:13" s="1" customFormat="1" ht="87.75" customHeight="1" thickBot="1">
      <c r="A5" s="27" t="s">
        <v>1</v>
      </c>
      <c r="B5" s="28" t="s">
        <v>2</v>
      </c>
      <c r="C5" s="17" t="s">
        <v>197</v>
      </c>
      <c r="D5" s="17" t="s">
        <v>17</v>
      </c>
      <c r="E5" s="17" t="s">
        <v>61</v>
      </c>
      <c r="F5" s="17" t="s">
        <v>327</v>
      </c>
      <c r="G5" s="17" t="s">
        <v>49</v>
      </c>
      <c r="H5" s="25" t="s">
        <v>50</v>
      </c>
      <c r="M5" s="74"/>
    </row>
    <row r="6" spans="1:8" ht="23.25" customHeight="1" thickBot="1">
      <c r="A6" s="5"/>
      <c r="B6" s="7" t="s">
        <v>18</v>
      </c>
      <c r="C6" s="6"/>
      <c r="D6" s="6"/>
      <c r="E6" s="6"/>
      <c r="F6" s="6"/>
      <c r="G6" s="7"/>
      <c r="H6" s="8"/>
    </row>
    <row r="7" spans="1:9" s="74" customFormat="1" ht="22.5" customHeight="1" thickBot="1">
      <c r="A7" s="146">
        <v>10000000</v>
      </c>
      <c r="B7" s="147" t="s">
        <v>3</v>
      </c>
      <c r="C7" s="195">
        <f>C8+C11+C17+C23</f>
        <v>136716.51</v>
      </c>
      <c r="D7" s="195">
        <f>D8+D11+D17+D23</f>
        <v>136716.51</v>
      </c>
      <c r="E7" s="195">
        <f>E8+E11+E17+E23</f>
        <v>140722.527</v>
      </c>
      <c r="F7" s="195">
        <f>E7-D7</f>
        <v>4006.0169999999925</v>
      </c>
      <c r="G7" s="195">
        <f aca="true" t="shared" si="0" ref="G7:H40">IF(C7=0,"",$E7/C7*100)</f>
        <v>102.93016329922406</v>
      </c>
      <c r="H7" s="196">
        <f t="shared" si="0"/>
        <v>102.93016329922406</v>
      </c>
      <c r="I7" s="71"/>
    </row>
    <row r="8" spans="1:9" s="74" customFormat="1" ht="40.5">
      <c r="A8" s="148">
        <v>11000000</v>
      </c>
      <c r="B8" s="149" t="s">
        <v>4</v>
      </c>
      <c r="C8" s="182">
        <f>SUM(C9,C10)</f>
        <v>72153.64</v>
      </c>
      <c r="D8" s="182">
        <f>SUM(D9,D10)</f>
        <v>72153.64</v>
      </c>
      <c r="E8" s="182">
        <f>SUM(E9,E10)</f>
        <v>79592.87</v>
      </c>
      <c r="F8" s="182">
        <f>E8-D8</f>
        <v>7439.229999999996</v>
      </c>
      <c r="G8" s="182">
        <f t="shared" si="0"/>
        <v>110.31026293337382</v>
      </c>
      <c r="H8" s="197">
        <f t="shared" si="0"/>
        <v>110.31026293337382</v>
      </c>
      <c r="I8" s="71"/>
    </row>
    <row r="9" spans="1:9" s="74" customFormat="1" ht="20.25">
      <c r="A9" s="150">
        <v>11010000</v>
      </c>
      <c r="B9" s="151" t="s">
        <v>52</v>
      </c>
      <c r="C9" s="190">
        <v>72032.64</v>
      </c>
      <c r="D9" s="185">
        <v>72032.64</v>
      </c>
      <c r="E9" s="185">
        <v>79471.858</v>
      </c>
      <c r="F9" s="182">
        <f>E9-D9</f>
        <v>7439.2179999999935</v>
      </c>
      <c r="G9" s="190">
        <f t="shared" si="0"/>
        <v>110.32756539257758</v>
      </c>
      <c r="H9" s="190">
        <f t="shared" si="0"/>
        <v>110.32756539257758</v>
      </c>
      <c r="I9" s="73"/>
    </row>
    <row r="10" spans="1:9" s="74" customFormat="1" ht="20.25">
      <c r="A10" s="150">
        <v>11020000</v>
      </c>
      <c r="B10" s="151" t="s">
        <v>5</v>
      </c>
      <c r="C10" s="190">
        <v>121</v>
      </c>
      <c r="D10" s="185">
        <v>121</v>
      </c>
      <c r="E10" s="185">
        <v>121.012</v>
      </c>
      <c r="F10" s="182">
        <f>E10-D10</f>
        <v>0.012000000000000455</v>
      </c>
      <c r="G10" s="190">
        <f t="shared" si="0"/>
        <v>100.0099173553719</v>
      </c>
      <c r="H10" s="190">
        <f t="shared" si="0"/>
        <v>100.0099173553719</v>
      </c>
      <c r="I10" s="73"/>
    </row>
    <row r="11" spans="1:9" s="74" customFormat="1" ht="20.25" customHeight="1">
      <c r="A11" s="152">
        <v>13000000</v>
      </c>
      <c r="B11" s="153" t="s">
        <v>92</v>
      </c>
      <c r="C11" s="186">
        <f>SUM(C13,C14,C15,C16)</f>
        <v>7934.3</v>
      </c>
      <c r="D11" s="186">
        <f>SUM(D13,D14,D15,D16)</f>
        <v>7934.3</v>
      </c>
      <c r="E11" s="186">
        <f>SUM(E13,E14,E15,E16)</f>
        <v>7955.272999999999</v>
      </c>
      <c r="F11" s="186">
        <f>E11-D11</f>
        <v>20.972999999999047</v>
      </c>
      <c r="G11" s="186">
        <f t="shared" si="0"/>
        <v>100.26433333753448</v>
      </c>
      <c r="H11" s="190">
        <f t="shared" si="0"/>
        <v>100.26433333753448</v>
      </c>
      <c r="I11" s="71"/>
    </row>
    <row r="12" spans="1:9" s="74" customFormat="1" ht="60" customHeight="1" hidden="1">
      <c r="A12" s="154">
        <v>13010100</v>
      </c>
      <c r="B12" s="155" t="s">
        <v>173</v>
      </c>
      <c r="C12" s="187">
        <v>0</v>
      </c>
      <c r="D12" s="187">
        <v>0</v>
      </c>
      <c r="E12" s="187">
        <v>0</v>
      </c>
      <c r="F12" s="187"/>
      <c r="G12" s="186">
        <f t="shared" si="0"/>
      </c>
      <c r="H12" s="190">
        <f t="shared" si="0"/>
      </c>
      <c r="I12" s="71"/>
    </row>
    <row r="13" spans="1:9" s="74" customFormat="1" ht="63" customHeight="1">
      <c r="A13" s="156">
        <v>13010100</v>
      </c>
      <c r="B13" s="157" t="s">
        <v>191</v>
      </c>
      <c r="C13" s="187">
        <v>3979.95</v>
      </c>
      <c r="D13" s="187">
        <v>3979.95</v>
      </c>
      <c r="E13" s="187">
        <v>3998.459</v>
      </c>
      <c r="F13" s="187">
        <f aca="true" t="shared" si="1" ref="F13:F45">E13-D13</f>
        <v>18.509000000000015</v>
      </c>
      <c r="G13" s="186">
        <f t="shared" si="0"/>
        <v>100.46505609366952</v>
      </c>
      <c r="H13" s="190">
        <f t="shared" si="0"/>
        <v>100.46505609366952</v>
      </c>
      <c r="I13" s="71"/>
    </row>
    <row r="14" spans="1:9" s="74" customFormat="1" ht="81" customHeight="1">
      <c r="A14" s="156">
        <v>13010200</v>
      </c>
      <c r="B14" s="157" t="s">
        <v>192</v>
      </c>
      <c r="C14" s="187">
        <v>3810.09</v>
      </c>
      <c r="D14" s="187">
        <v>3810.09</v>
      </c>
      <c r="E14" s="187">
        <v>3810.093</v>
      </c>
      <c r="F14" s="187">
        <f t="shared" si="1"/>
        <v>0.0029999999997016857</v>
      </c>
      <c r="G14" s="186">
        <f t="shared" si="0"/>
        <v>100.0000787382975</v>
      </c>
      <c r="H14" s="190">
        <f t="shared" si="0"/>
        <v>100.0000787382975</v>
      </c>
      <c r="I14" s="71"/>
    </row>
    <row r="15" spans="1:9" s="74" customFormat="1" ht="40.5" customHeight="1">
      <c r="A15" s="160" t="s">
        <v>205</v>
      </c>
      <c r="B15" s="158" t="s">
        <v>179</v>
      </c>
      <c r="C15" s="190">
        <v>18.2</v>
      </c>
      <c r="D15" s="185">
        <v>18.2</v>
      </c>
      <c r="E15" s="185">
        <v>20.669</v>
      </c>
      <c r="F15" s="187">
        <f t="shared" si="1"/>
        <v>2.469000000000001</v>
      </c>
      <c r="G15" s="186">
        <f t="shared" si="0"/>
        <v>113.56593406593407</v>
      </c>
      <c r="H15" s="190">
        <f t="shared" si="0"/>
        <v>113.56593406593407</v>
      </c>
      <c r="I15" s="71"/>
    </row>
    <row r="16" spans="1:9" s="74" customFormat="1" ht="41.25" customHeight="1">
      <c r="A16" s="161">
        <v>13040100</v>
      </c>
      <c r="B16" s="159" t="s">
        <v>193</v>
      </c>
      <c r="C16" s="190">
        <v>126.06</v>
      </c>
      <c r="D16" s="185">
        <v>126.06</v>
      </c>
      <c r="E16" s="185">
        <v>126.052</v>
      </c>
      <c r="F16" s="187">
        <f t="shared" si="1"/>
        <v>-0.007999999999995566</v>
      </c>
      <c r="G16" s="186">
        <f t="shared" si="0"/>
        <v>99.99365381564334</v>
      </c>
      <c r="H16" s="190">
        <f t="shared" si="0"/>
        <v>99.99365381564334</v>
      </c>
      <c r="I16" s="71"/>
    </row>
    <row r="17" spans="1:9" s="74" customFormat="1" ht="24" customHeight="1">
      <c r="A17" s="162">
        <v>14000000</v>
      </c>
      <c r="B17" s="163" t="s">
        <v>142</v>
      </c>
      <c r="C17" s="189">
        <f>SUM(C18+C20+C22)</f>
        <v>5255.4</v>
      </c>
      <c r="D17" s="189">
        <f>SUM(D18+D20+D22)</f>
        <v>5255.4</v>
      </c>
      <c r="E17" s="189">
        <f>SUM(E18+E20+E22)</f>
        <v>5794.589</v>
      </c>
      <c r="F17" s="186">
        <f t="shared" si="1"/>
        <v>539.1890000000003</v>
      </c>
      <c r="G17" s="186">
        <f t="shared" si="0"/>
        <v>110.259713818168</v>
      </c>
      <c r="H17" s="190">
        <f t="shared" si="0"/>
        <v>110.259713818168</v>
      </c>
      <c r="I17" s="71"/>
    </row>
    <row r="18" spans="1:9" s="74" customFormat="1" ht="40.5">
      <c r="A18" s="164">
        <v>14020000</v>
      </c>
      <c r="B18" s="159" t="s">
        <v>143</v>
      </c>
      <c r="C18" s="190">
        <v>721.1</v>
      </c>
      <c r="D18" s="185">
        <v>721.1</v>
      </c>
      <c r="E18" s="185">
        <v>806.155</v>
      </c>
      <c r="F18" s="187">
        <f t="shared" si="1"/>
        <v>85.05499999999995</v>
      </c>
      <c r="G18" s="186">
        <f t="shared" si="0"/>
        <v>111.79517403966162</v>
      </c>
      <c r="H18" s="190">
        <f t="shared" si="0"/>
        <v>111.79517403966162</v>
      </c>
      <c r="I18" s="71"/>
    </row>
    <row r="19" spans="1:9" s="74" customFormat="1" ht="20.25">
      <c r="A19" s="164">
        <v>14021900</v>
      </c>
      <c r="B19" s="159" t="s">
        <v>144</v>
      </c>
      <c r="C19" s="190">
        <v>721.1</v>
      </c>
      <c r="D19" s="185">
        <v>721.1</v>
      </c>
      <c r="E19" s="185">
        <v>806.155</v>
      </c>
      <c r="F19" s="187">
        <f t="shared" si="1"/>
        <v>85.05499999999995</v>
      </c>
      <c r="G19" s="186">
        <f t="shared" si="0"/>
        <v>111.79517403966162</v>
      </c>
      <c r="H19" s="190">
        <f t="shared" si="0"/>
        <v>111.79517403966162</v>
      </c>
      <c r="I19" s="71"/>
    </row>
    <row r="20" spans="1:9" s="74" customFormat="1" ht="40.5">
      <c r="A20" s="164">
        <v>14030000</v>
      </c>
      <c r="B20" s="159" t="s">
        <v>145</v>
      </c>
      <c r="C20" s="190">
        <v>2402.3</v>
      </c>
      <c r="D20" s="185">
        <v>2402.3</v>
      </c>
      <c r="E20" s="185">
        <v>2739.068</v>
      </c>
      <c r="F20" s="187">
        <f t="shared" si="1"/>
        <v>336.76800000000003</v>
      </c>
      <c r="G20" s="186">
        <f t="shared" si="0"/>
        <v>114.01856554135621</v>
      </c>
      <c r="H20" s="190">
        <f t="shared" si="0"/>
        <v>114.01856554135621</v>
      </c>
      <c r="I20" s="71"/>
    </row>
    <row r="21" spans="1:9" s="74" customFormat="1" ht="20.25">
      <c r="A21" s="164">
        <v>14031900</v>
      </c>
      <c r="B21" s="159" t="s">
        <v>144</v>
      </c>
      <c r="C21" s="190">
        <v>2402.3</v>
      </c>
      <c r="D21" s="185">
        <v>2402.3</v>
      </c>
      <c r="E21" s="185">
        <v>2739.068</v>
      </c>
      <c r="F21" s="187">
        <f t="shared" si="1"/>
        <v>336.76800000000003</v>
      </c>
      <c r="G21" s="186">
        <f t="shared" si="0"/>
        <v>114.01856554135621</v>
      </c>
      <c r="H21" s="190">
        <f t="shared" si="0"/>
        <v>114.01856554135621</v>
      </c>
      <c r="I21" s="71"/>
    </row>
    <row r="22" spans="1:9" s="74" customFormat="1" ht="37.5" customHeight="1">
      <c r="A22" s="152">
        <v>14040000</v>
      </c>
      <c r="B22" s="153" t="s">
        <v>66</v>
      </c>
      <c r="C22" s="189">
        <v>2132</v>
      </c>
      <c r="D22" s="198">
        <v>2132</v>
      </c>
      <c r="E22" s="198">
        <v>2249.366</v>
      </c>
      <c r="F22" s="186">
        <f t="shared" si="1"/>
        <v>117.36599999999999</v>
      </c>
      <c r="G22" s="189">
        <f t="shared" si="0"/>
        <v>105.50497185741088</v>
      </c>
      <c r="H22" s="189">
        <f t="shared" si="0"/>
        <v>105.50497185741088</v>
      </c>
      <c r="I22" s="71"/>
    </row>
    <row r="23" spans="1:8" s="74" customFormat="1" ht="20.25">
      <c r="A23" s="152">
        <v>18000000</v>
      </c>
      <c r="B23" s="153" t="s">
        <v>67</v>
      </c>
      <c r="C23" s="189">
        <f>C24+C34+C37</f>
        <v>51373.17</v>
      </c>
      <c r="D23" s="189">
        <f>D24+D34+D37</f>
        <v>51373.17</v>
      </c>
      <c r="E23" s="189">
        <f>E24+E34+E37</f>
        <v>47379.795</v>
      </c>
      <c r="F23" s="186">
        <f t="shared" si="1"/>
        <v>-3993.375</v>
      </c>
      <c r="G23" s="189">
        <f t="shared" si="0"/>
        <v>92.226730412003</v>
      </c>
      <c r="H23" s="189">
        <f t="shared" si="0"/>
        <v>92.226730412003</v>
      </c>
    </row>
    <row r="24" spans="1:9" s="74" customFormat="1" ht="20.25">
      <c r="A24" s="154">
        <v>18010000</v>
      </c>
      <c r="B24" s="158" t="s">
        <v>68</v>
      </c>
      <c r="C24" s="190">
        <f>C25+C26+C27+C28+C29+C30+C31+C32</f>
        <v>34231.850000000006</v>
      </c>
      <c r="D24" s="190">
        <f>D25+D26+D27+D28+D29+D30+D31+D32</f>
        <v>34231.850000000006</v>
      </c>
      <c r="E24" s="190">
        <f>E25+E26+E27+E28+E29+E30+E31+E32+E33</f>
        <v>29328.784000000003</v>
      </c>
      <c r="F24" s="187">
        <f t="shared" si="1"/>
        <v>-4903.0660000000025</v>
      </c>
      <c r="G24" s="190">
        <f t="shared" si="0"/>
        <v>85.67688862857251</v>
      </c>
      <c r="H24" s="190">
        <f t="shared" si="0"/>
        <v>85.67688862857251</v>
      </c>
      <c r="I24" s="71"/>
    </row>
    <row r="25" spans="1:9" s="74" customFormat="1" ht="60.75">
      <c r="A25" s="160" t="s">
        <v>93</v>
      </c>
      <c r="B25" s="158" t="s">
        <v>94</v>
      </c>
      <c r="C25" s="190">
        <v>41.7</v>
      </c>
      <c r="D25" s="185">
        <v>41.7</v>
      </c>
      <c r="E25" s="185">
        <v>32.011</v>
      </c>
      <c r="F25" s="187">
        <f t="shared" si="1"/>
        <v>-9.689</v>
      </c>
      <c r="G25" s="190">
        <f t="shared" si="0"/>
        <v>76.76498800959233</v>
      </c>
      <c r="H25" s="190">
        <f t="shared" si="0"/>
        <v>76.76498800959233</v>
      </c>
      <c r="I25" s="71"/>
    </row>
    <row r="26" spans="1:9" s="74" customFormat="1" ht="60.75">
      <c r="A26" s="160" t="s">
        <v>95</v>
      </c>
      <c r="B26" s="158" t="s">
        <v>118</v>
      </c>
      <c r="C26" s="190">
        <v>78.1</v>
      </c>
      <c r="D26" s="185">
        <v>78.1</v>
      </c>
      <c r="E26" s="185">
        <v>90.544</v>
      </c>
      <c r="F26" s="187">
        <f t="shared" si="1"/>
        <v>12.444000000000003</v>
      </c>
      <c r="G26" s="190">
        <f t="shared" si="0"/>
        <v>115.93341869398208</v>
      </c>
      <c r="H26" s="190">
        <f t="shared" si="0"/>
        <v>115.93341869398208</v>
      </c>
      <c r="I26" s="71"/>
    </row>
    <row r="27" spans="1:9" s="74" customFormat="1" ht="60.75">
      <c r="A27" s="160" t="s">
        <v>117</v>
      </c>
      <c r="B27" s="158" t="s">
        <v>96</v>
      </c>
      <c r="C27" s="190">
        <v>42.25</v>
      </c>
      <c r="D27" s="185">
        <v>42.25</v>
      </c>
      <c r="E27" s="185">
        <v>45.51</v>
      </c>
      <c r="F27" s="187">
        <f t="shared" si="1"/>
        <v>3.259999999999998</v>
      </c>
      <c r="G27" s="190">
        <f t="shared" si="0"/>
        <v>107.71597633136093</v>
      </c>
      <c r="H27" s="190">
        <f t="shared" si="0"/>
        <v>107.71597633136093</v>
      </c>
      <c r="I27" s="71"/>
    </row>
    <row r="28" spans="1:9" s="74" customFormat="1" ht="60.75">
      <c r="A28" s="160" t="s">
        <v>97</v>
      </c>
      <c r="B28" s="158" t="s">
        <v>69</v>
      </c>
      <c r="C28" s="190">
        <v>907</v>
      </c>
      <c r="D28" s="185">
        <v>907</v>
      </c>
      <c r="E28" s="185">
        <v>950.624</v>
      </c>
      <c r="F28" s="187">
        <f t="shared" si="1"/>
        <v>43.624000000000024</v>
      </c>
      <c r="G28" s="190">
        <f t="shared" si="0"/>
        <v>104.80970231532525</v>
      </c>
      <c r="H28" s="190">
        <f t="shared" si="0"/>
        <v>104.80970231532525</v>
      </c>
      <c r="I28" s="71"/>
    </row>
    <row r="29" spans="1:9" s="74" customFormat="1" ht="20.25">
      <c r="A29" s="165" t="s">
        <v>98</v>
      </c>
      <c r="B29" s="158" t="s">
        <v>70</v>
      </c>
      <c r="C29" s="190">
        <v>5591.6</v>
      </c>
      <c r="D29" s="185">
        <v>5591.6</v>
      </c>
      <c r="E29" s="185">
        <v>4753.728</v>
      </c>
      <c r="F29" s="187">
        <f t="shared" si="1"/>
        <v>-837.8720000000003</v>
      </c>
      <c r="G29" s="190">
        <f t="shared" si="0"/>
        <v>85.01552328492738</v>
      </c>
      <c r="H29" s="190">
        <f t="shared" si="0"/>
        <v>85.01552328492738</v>
      </c>
      <c r="I29" s="71"/>
    </row>
    <row r="30" spans="1:9" s="74" customFormat="1" ht="20.25">
      <c r="A30" s="165" t="s">
        <v>99</v>
      </c>
      <c r="B30" s="158" t="s">
        <v>71</v>
      </c>
      <c r="C30" s="190">
        <v>23557.4</v>
      </c>
      <c r="D30" s="185">
        <v>23557.4</v>
      </c>
      <c r="E30" s="185">
        <v>19219.483</v>
      </c>
      <c r="F30" s="187">
        <f t="shared" si="1"/>
        <v>-4337.917000000001</v>
      </c>
      <c r="G30" s="190">
        <f t="shared" si="0"/>
        <v>81.58575649265198</v>
      </c>
      <c r="H30" s="190">
        <f t="shared" si="0"/>
        <v>81.58575649265198</v>
      </c>
      <c r="I30" s="71"/>
    </row>
    <row r="31" spans="1:9" s="74" customFormat="1" ht="20.25">
      <c r="A31" s="165" t="s">
        <v>100</v>
      </c>
      <c r="B31" s="158" t="s">
        <v>72</v>
      </c>
      <c r="C31" s="190">
        <v>781</v>
      </c>
      <c r="D31" s="185">
        <v>781</v>
      </c>
      <c r="E31" s="185">
        <v>907.647</v>
      </c>
      <c r="F31" s="187">
        <f t="shared" si="1"/>
        <v>126.64700000000005</v>
      </c>
      <c r="G31" s="190">
        <f t="shared" si="0"/>
        <v>116.21600512163891</v>
      </c>
      <c r="H31" s="190">
        <f t="shared" si="0"/>
        <v>116.21600512163891</v>
      </c>
      <c r="I31" s="71"/>
    </row>
    <row r="32" spans="1:9" s="74" customFormat="1" ht="20.25">
      <c r="A32" s="165" t="s">
        <v>206</v>
      </c>
      <c r="B32" s="158" t="s">
        <v>73</v>
      </c>
      <c r="C32" s="190">
        <v>3232.8</v>
      </c>
      <c r="D32" s="185">
        <v>3232.8</v>
      </c>
      <c r="E32" s="185">
        <v>3329.237</v>
      </c>
      <c r="F32" s="187">
        <f t="shared" si="1"/>
        <v>96.4369999999999</v>
      </c>
      <c r="G32" s="190">
        <f t="shared" si="0"/>
        <v>102.98307968324671</v>
      </c>
      <c r="H32" s="190">
        <f t="shared" si="0"/>
        <v>102.98307968324671</v>
      </c>
      <c r="I32" s="71"/>
    </row>
    <row r="33" spans="1:9" s="74" customFormat="1" ht="20.25">
      <c r="A33" s="165" t="s">
        <v>176</v>
      </c>
      <c r="B33" s="158" t="s">
        <v>177</v>
      </c>
      <c r="C33" s="190"/>
      <c r="D33" s="185"/>
      <c r="E33" s="185">
        <v>0</v>
      </c>
      <c r="F33" s="187">
        <f t="shared" si="1"/>
        <v>0</v>
      </c>
      <c r="G33" s="190"/>
      <c r="H33" s="190"/>
      <c r="I33" s="71"/>
    </row>
    <row r="34" spans="1:9" s="74" customFormat="1" ht="24" customHeight="1">
      <c r="A34" s="167">
        <v>18030000</v>
      </c>
      <c r="B34" s="168" t="s">
        <v>74</v>
      </c>
      <c r="C34" s="189">
        <f>SUM(C35,C36)</f>
        <v>53.09</v>
      </c>
      <c r="D34" s="198">
        <f>SUM(D35,D36)</f>
        <v>53.09</v>
      </c>
      <c r="E34" s="198">
        <f>SUM(E35,E36)</f>
        <v>53.119</v>
      </c>
      <c r="F34" s="186">
        <f t="shared" si="1"/>
        <v>0.028999999999996362</v>
      </c>
      <c r="G34" s="190">
        <f t="shared" si="0"/>
        <v>100.05462422301751</v>
      </c>
      <c r="H34" s="190">
        <f t="shared" si="0"/>
        <v>100.05462422301751</v>
      </c>
      <c r="I34" s="71"/>
    </row>
    <row r="35" spans="1:9" s="74" customFormat="1" ht="20.25">
      <c r="A35" s="165" t="s">
        <v>101</v>
      </c>
      <c r="B35" s="158" t="s">
        <v>75</v>
      </c>
      <c r="C35" s="190">
        <v>43.07</v>
      </c>
      <c r="D35" s="185">
        <v>43.07</v>
      </c>
      <c r="E35" s="185">
        <v>43.077</v>
      </c>
      <c r="F35" s="187">
        <f t="shared" si="1"/>
        <v>0.006999999999997897</v>
      </c>
      <c r="G35" s="190">
        <f t="shared" si="0"/>
        <v>100.01625261202693</v>
      </c>
      <c r="H35" s="190">
        <f t="shared" si="0"/>
        <v>100.01625261202693</v>
      </c>
      <c r="I35" s="71"/>
    </row>
    <row r="36" spans="1:9" s="74" customFormat="1" ht="20.25">
      <c r="A36" s="165" t="s">
        <v>102</v>
      </c>
      <c r="B36" s="158" t="s">
        <v>76</v>
      </c>
      <c r="C36" s="190">
        <v>10.02</v>
      </c>
      <c r="D36" s="185">
        <v>10.02</v>
      </c>
      <c r="E36" s="185">
        <v>10.042</v>
      </c>
      <c r="F36" s="187">
        <f t="shared" si="1"/>
        <v>0.02200000000000024</v>
      </c>
      <c r="G36" s="190">
        <f t="shared" si="0"/>
        <v>100.21956087824351</v>
      </c>
      <c r="H36" s="190">
        <f t="shared" si="0"/>
        <v>100.21956087824351</v>
      </c>
      <c r="I36" s="71"/>
    </row>
    <row r="37" spans="1:9" s="74" customFormat="1" ht="25.5" customHeight="1">
      <c r="A37" s="167">
        <v>18050000</v>
      </c>
      <c r="B37" s="168" t="s">
        <v>77</v>
      </c>
      <c r="C37" s="189">
        <f>SUM(C38,C39,C40)</f>
        <v>17088.23</v>
      </c>
      <c r="D37" s="189">
        <f>SUM(D38,D39,D40)</f>
        <v>17088.23</v>
      </c>
      <c r="E37" s="186">
        <f>SUM(E38:E40)</f>
        <v>17997.892</v>
      </c>
      <c r="F37" s="186">
        <f t="shared" si="1"/>
        <v>909.6620000000003</v>
      </c>
      <c r="G37" s="189">
        <f t="shared" si="0"/>
        <v>105.32332488502321</v>
      </c>
      <c r="H37" s="189">
        <f t="shared" si="0"/>
        <v>105.32332488502321</v>
      </c>
      <c r="I37" s="71"/>
    </row>
    <row r="38" spans="1:9" s="74" customFormat="1" ht="20.25">
      <c r="A38" s="165" t="s">
        <v>207</v>
      </c>
      <c r="B38" s="158" t="s">
        <v>78</v>
      </c>
      <c r="C38" s="190">
        <v>1245.1</v>
      </c>
      <c r="D38" s="185">
        <v>1245.1</v>
      </c>
      <c r="E38" s="187">
        <v>1278.799</v>
      </c>
      <c r="F38" s="187">
        <f t="shared" si="1"/>
        <v>33.69900000000007</v>
      </c>
      <c r="G38" s="190">
        <f t="shared" si="0"/>
        <v>102.70652959601638</v>
      </c>
      <c r="H38" s="190">
        <f t="shared" si="0"/>
        <v>102.70652959601638</v>
      </c>
      <c r="I38" s="71"/>
    </row>
    <row r="39" spans="1:9" s="74" customFormat="1" ht="20.25">
      <c r="A39" s="165" t="s">
        <v>208</v>
      </c>
      <c r="B39" s="158" t="s">
        <v>79</v>
      </c>
      <c r="C39" s="190">
        <v>10042.33</v>
      </c>
      <c r="D39" s="185">
        <v>10042.33</v>
      </c>
      <c r="E39" s="185">
        <v>10928.543</v>
      </c>
      <c r="F39" s="187">
        <f t="shared" si="1"/>
        <v>886.2129999999997</v>
      </c>
      <c r="G39" s="190">
        <f t="shared" si="0"/>
        <v>108.82477472857394</v>
      </c>
      <c r="H39" s="190">
        <f t="shared" si="0"/>
        <v>108.82477472857394</v>
      </c>
      <c r="I39" s="71"/>
    </row>
    <row r="40" spans="1:9" s="74" customFormat="1" ht="61.5" thickBot="1">
      <c r="A40" s="169" t="s">
        <v>103</v>
      </c>
      <c r="B40" s="166" t="s">
        <v>104</v>
      </c>
      <c r="C40" s="199">
        <v>5800.8</v>
      </c>
      <c r="D40" s="200">
        <v>5800.8</v>
      </c>
      <c r="E40" s="200">
        <v>5790.55</v>
      </c>
      <c r="F40" s="187">
        <f t="shared" si="1"/>
        <v>-10.25</v>
      </c>
      <c r="G40" s="190">
        <f t="shared" si="0"/>
        <v>99.82330023445041</v>
      </c>
      <c r="H40" s="199">
        <f t="shared" si="0"/>
        <v>99.82330023445041</v>
      </c>
      <c r="I40" s="71"/>
    </row>
    <row r="41" spans="1:9" s="74" customFormat="1" ht="24" customHeight="1" thickBot="1">
      <c r="A41" s="146">
        <v>20000000</v>
      </c>
      <c r="B41" s="147" t="s">
        <v>6</v>
      </c>
      <c r="C41" s="195">
        <f>C42+C48+C58</f>
        <v>1402.3</v>
      </c>
      <c r="D41" s="195">
        <f>D42+D48+D58</f>
        <v>1402.3</v>
      </c>
      <c r="E41" s="195">
        <f>E42+E48+E58</f>
        <v>1543.0520000000001</v>
      </c>
      <c r="F41" s="363">
        <f t="shared" si="1"/>
        <v>140.75200000000018</v>
      </c>
      <c r="G41" s="195">
        <f aca="true" t="shared" si="2" ref="G41:G62">IF(C41=0,"",$E41/C41*100)</f>
        <v>110.03722455965202</v>
      </c>
      <c r="H41" s="196">
        <f aca="true" t="shared" si="3" ref="H41:H62">IF(D41=0,"",$E41/D41*100)</f>
        <v>110.03722455965202</v>
      </c>
      <c r="I41" s="71"/>
    </row>
    <row r="42" spans="1:9" s="74" customFormat="1" ht="20.25">
      <c r="A42" s="170">
        <v>21000000</v>
      </c>
      <c r="B42" s="171" t="s">
        <v>7</v>
      </c>
      <c r="C42" s="182">
        <f>C43+C44</f>
        <v>161.74</v>
      </c>
      <c r="D42" s="182">
        <f>D43+D44</f>
        <v>161.74</v>
      </c>
      <c r="E42" s="182">
        <f>E43+E44</f>
        <v>202.736</v>
      </c>
      <c r="F42" s="186">
        <f t="shared" si="1"/>
        <v>40.99599999999998</v>
      </c>
      <c r="G42" s="182">
        <f t="shared" si="2"/>
        <v>125.34685297390872</v>
      </c>
      <c r="H42" s="182">
        <f t="shared" si="3"/>
        <v>125.34685297390872</v>
      </c>
      <c r="I42" s="71"/>
    </row>
    <row r="43" spans="1:9" s="74" customFormat="1" ht="58.5" customHeight="1">
      <c r="A43" s="156">
        <v>21010300</v>
      </c>
      <c r="B43" s="157" t="s">
        <v>108</v>
      </c>
      <c r="C43" s="187">
        <v>2</v>
      </c>
      <c r="D43" s="187">
        <v>2</v>
      </c>
      <c r="E43" s="187">
        <v>0</v>
      </c>
      <c r="F43" s="187">
        <f t="shared" si="1"/>
        <v>-2</v>
      </c>
      <c r="G43" s="186">
        <f t="shared" si="2"/>
        <v>0</v>
      </c>
      <c r="H43" s="186">
        <f t="shared" si="3"/>
        <v>0</v>
      </c>
      <c r="I43" s="71"/>
    </row>
    <row r="44" spans="1:9" s="74" customFormat="1" ht="20.25">
      <c r="A44" s="154">
        <v>21080000</v>
      </c>
      <c r="B44" s="158" t="s">
        <v>8</v>
      </c>
      <c r="C44" s="190">
        <f>SUM(C45:C47)</f>
        <v>159.74</v>
      </c>
      <c r="D44" s="190">
        <f>SUM(D45:D47)</f>
        <v>159.74</v>
      </c>
      <c r="E44" s="190">
        <f>SUM(E45:E47)</f>
        <v>202.736</v>
      </c>
      <c r="F44" s="187">
        <f t="shared" si="1"/>
        <v>42.99599999999998</v>
      </c>
      <c r="G44" s="190">
        <f t="shared" si="2"/>
        <v>126.9162388881933</v>
      </c>
      <c r="H44" s="190">
        <f t="shared" si="3"/>
        <v>126.9162388881933</v>
      </c>
      <c r="I44" s="71"/>
    </row>
    <row r="45" spans="1:9" s="74" customFormat="1" ht="21.75" customHeight="1">
      <c r="A45" s="165" t="s">
        <v>209</v>
      </c>
      <c r="B45" s="158" t="s">
        <v>83</v>
      </c>
      <c r="C45" s="190">
        <v>90.2</v>
      </c>
      <c r="D45" s="185">
        <v>90.2</v>
      </c>
      <c r="E45" s="185">
        <v>122.628</v>
      </c>
      <c r="F45" s="187">
        <f t="shared" si="1"/>
        <v>32.428</v>
      </c>
      <c r="G45" s="190">
        <f t="shared" si="2"/>
        <v>135.9512195121951</v>
      </c>
      <c r="H45" s="190">
        <f>IF(D45=0,"",$E45/D45*100)</f>
        <v>135.9512195121951</v>
      </c>
      <c r="I45" s="71"/>
    </row>
    <row r="46" spans="1:9" s="74" customFormat="1" ht="61.5" customHeight="1" hidden="1">
      <c r="A46" s="165" t="s">
        <v>155</v>
      </c>
      <c r="B46" s="158" t="s">
        <v>156</v>
      </c>
      <c r="C46" s="190">
        <v>0</v>
      </c>
      <c r="D46" s="185">
        <v>0</v>
      </c>
      <c r="E46" s="185">
        <v>0</v>
      </c>
      <c r="F46" s="185"/>
      <c r="G46" s="190">
        <f t="shared" si="2"/>
      </c>
      <c r="H46" s="190">
        <f>IF(D46=0,"",$E46/D46*100)</f>
      </c>
      <c r="I46" s="71"/>
    </row>
    <row r="47" spans="1:9" s="74" customFormat="1" ht="61.5" customHeight="1">
      <c r="A47" s="165" t="s">
        <v>155</v>
      </c>
      <c r="B47" s="263" t="s">
        <v>324</v>
      </c>
      <c r="C47" s="190">
        <v>69.54</v>
      </c>
      <c r="D47" s="185">
        <v>69.54</v>
      </c>
      <c r="E47" s="185">
        <v>80.108</v>
      </c>
      <c r="F47" s="187">
        <f aca="true" t="shared" si="4" ref="F47:F60">E47-D47</f>
        <v>10.567999999999998</v>
      </c>
      <c r="G47" s="190">
        <f t="shared" si="2"/>
        <v>115.19700891573194</v>
      </c>
      <c r="H47" s="190">
        <f>IF(D47=0,"",$E47/D47*100)</f>
        <v>115.19700891573194</v>
      </c>
      <c r="I47" s="71"/>
    </row>
    <row r="48" spans="1:9" s="74" customFormat="1" ht="40.5">
      <c r="A48" s="167">
        <v>22000000</v>
      </c>
      <c r="B48" s="153" t="s">
        <v>84</v>
      </c>
      <c r="C48" s="189">
        <f>C49+C53+C55</f>
        <v>1088.8999999999999</v>
      </c>
      <c r="D48" s="189">
        <f>D49+D53+D55</f>
        <v>1088.8999999999999</v>
      </c>
      <c r="E48" s="189">
        <f>E49+E53+E55</f>
        <v>1103.338</v>
      </c>
      <c r="F48" s="186">
        <f t="shared" si="4"/>
        <v>14.438000000000102</v>
      </c>
      <c r="G48" s="189">
        <f t="shared" si="2"/>
        <v>101.32592524566077</v>
      </c>
      <c r="H48" s="189">
        <f t="shared" si="3"/>
        <v>101.32592524566077</v>
      </c>
      <c r="I48" s="71"/>
    </row>
    <row r="49" spans="1:9" s="74" customFormat="1" ht="20.25">
      <c r="A49" s="156">
        <v>22010000</v>
      </c>
      <c r="B49" s="157" t="s">
        <v>121</v>
      </c>
      <c r="C49" s="190">
        <f>C50+C51+C52</f>
        <v>939.3</v>
      </c>
      <c r="D49" s="190">
        <f>D50+D51+D52</f>
        <v>939.3</v>
      </c>
      <c r="E49" s="190">
        <f>E50+E51+E52</f>
        <v>941.05</v>
      </c>
      <c r="F49" s="187">
        <f t="shared" si="4"/>
        <v>1.75</v>
      </c>
      <c r="G49" s="190">
        <f t="shared" si="2"/>
        <v>100.186308953476</v>
      </c>
      <c r="H49" s="190">
        <f t="shared" si="3"/>
        <v>100.186308953476</v>
      </c>
      <c r="I49" s="71"/>
    </row>
    <row r="50" spans="1:9" s="74" customFormat="1" ht="60.75">
      <c r="A50" s="156">
        <v>22010300</v>
      </c>
      <c r="B50" s="157" t="s">
        <v>123</v>
      </c>
      <c r="C50" s="190">
        <v>35.3</v>
      </c>
      <c r="D50" s="185">
        <v>35.3</v>
      </c>
      <c r="E50" s="185">
        <v>1.93</v>
      </c>
      <c r="F50" s="187">
        <f t="shared" si="4"/>
        <v>-33.37</v>
      </c>
      <c r="G50" s="190">
        <f t="shared" si="2"/>
        <v>5.46742209631728</v>
      </c>
      <c r="H50" s="190">
        <f t="shared" si="3"/>
        <v>5.46742209631728</v>
      </c>
      <c r="I50" s="71"/>
    </row>
    <row r="51" spans="1:9" s="74" customFormat="1" ht="20.25">
      <c r="A51" s="156">
        <v>22012500</v>
      </c>
      <c r="B51" s="157" t="s">
        <v>122</v>
      </c>
      <c r="C51" s="190">
        <v>466.2</v>
      </c>
      <c r="D51" s="185">
        <v>466.2</v>
      </c>
      <c r="E51" s="185">
        <v>510.455</v>
      </c>
      <c r="F51" s="187">
        <f t="shared" si="4"/>
        <v>44.254999999999995</v>
      </c>
      <c r="G51" s="190">
        <f t="shared" si="2"/>
        <v>109.49270699270699</v>
      </c>
      <c r="H51" s="190">
        <f t="shared" si="3"/>
        <v>109.49270699270699</v>
      </c>
      <c r="I51" s="71"/>
    </row>
    <row r="52" spans="1:9" s="74" customFormat="1" ht="40.5">
      <c r="A52" s="161">
        <v>22012600</v>
      </c>
      <c r="B52" s="159" t="s">
        <v>146</v>
      </c>
      <c r="C52" s="190">
        <v>437.8</v>
      </c>
      <c r="D52" s="185">
        <v>437.8</v>
      </c>
      <c r="E52" s="185">
        <v>428.665</v>
      </c>
      <c r="F52" s="187">
        <f t="shared" si="4"/>
        <v>-9.134999999999991</v>
      </c>
      <c r="G52" s="190">
        <f t="shared" si="2"/>
        <v>97.91343079031522</v>
      </c>
      <c r="H52" s="190">
        <f t="shared" si="3"/>
        <v>97.91343079031522</v>
      </c>
      <c r="I52" s="71"/>
    </row>
    <row r="53" spans="1:9" s="74" customFormat="1" ht="40.5">
      <c r="A53" s="160" t="s">
        <v>109</v>
      </c>
      <c r="B53" s="157" t="s">
        <v>119</v>
      </c>
      <c r="C53" s="190">
        <v>144.3</v>
      </c>
      <c r="D53" s="185">
        <v>144.3</v>
      </c>
      <c r="E53" s="185">
        <v>156.792</v>
      </c>
      <c r="F53" s="187">
        <f t="shared" si="4"/>
        <v>12.49199999999999</v>
      </c>
      <c r="G53" s="190">
        <f t="shared" si="2"/>
        <v>108.65696465696463</v>
      </c>
      <c r="H53" s="190">
        <f t="shared" si="3"/>
        <v>108.65696465696463</v>
      </c>
      <c r="I53" s="71"/>
    </row>
    <row r="54" spans="1:9" s="74" customFormat="1" ht="60.75">
      <c r="A54" s="160" t="s">
        <v>110</v>
      </c>
      <c r="B54" s="157" t="s">
        <v>120</v>
      </c>
      <c r="C54" s="190">
        <v>144.3</v>
      </c>
      <c r="D54" s="185">
        <v>144.3</v>
      </c>
      <c r="E54" s="185">
        <v>156.792</v>
      </c>
      <c r="F54" s="187">
        <f t="shared" si="4"/>
        <v>12.49199999999999</v>
      </c>
      <c r="G54" s="190">
        <f t="shared" si="2"/>
        <v>108.65696465696463</v>
      </c>
      <c r="H54" s="190">
        <f t="shared" si="3"/>
        <v>108.65696465696463</v>
      </c>
      <c r="I54" s="71"/>
    </row>
    <row r="55" spans="1:9" s="74" customFormat="1" ht="20.25">
      <c r="A55" s="167">
        <v>22090000</v>
      </c>
      <c r="B55" s="153" t="s">
        <v>85</v>
      </c>
      <c r="C55" s="190">
        <f>C56+C57</f>
        <v>5.3</v>
      </c>
      <c r="D55" s="190">
        <f>D56+D57</f>
        <v>5.3</v>
      </c>
      <c r="E55" s="190">
        <f>E56+E57</f>
        <v>5.4959999999999996</v>
      </c>
      <c r="F55" s="187">
        <f t="shared" si="4"/>
        <v>0.19599999999999973</v>
      </c>
      <c r="G55" s="190">
        <f t="shared" si="2"/>
        <v>103.69811320754717</v>
      </c>
      <c r="H55" s="190">
        <f t="shared" si="3"/>
        <v>103.69811320754717</v>
      </c>
      <c r="I55" s="71"/>
    </row>
    <row r="56" spans="1:9" s="74" customFormat="1" ht="60.75">
      <c r="A56" s="160" t="s">
        <v>111</v>
      </c>
      <c r="B56" s="158" t="s">
        <v>86</v>
      </c>
      <c r="C56" s="190">
        <v>1.8</v>
      </c>
      <c r="D56" s="190">
        <v>1.8</v>
      </c>
      <c r="E56" s="190">
        <v>1.535</v>
      </c>
      <c r="F56" s="187">
        <f t="shared" si="4"/>
        <v>-0.2650000000000001</v>
      </c>
      <c r="G56" s="190">
        <f t="shared" si="2"/>
        <v>85.27777777777777</v>
      </c>
      <c r="H56" s="190">
        <f t="shared" si="3"/>
        <v>85.27777777777777</v>
      </c>
      <c r="I56" s="71"/>
    </row>
    <row r="57" spans="1:9" s="74" customFormat="1" ht="60.75" customHeight="1">
      <c r="A57" s="160" t="s">
        <v>112</v>
      </c>
      <c r="B57" s="157" t="s">
        <v>113</v>
      </c>
      <c r="C57" s="190">
        <v>3.5</v>
      </c>
      <c r="D57" s="185">
        <v>3.5</v>
      </c>
      <c r="E57" s="185">
        <v>3.961</v>
      </c>
      <c r="F57" s="187">
        <f t="shared" si="4"/>
        <v>0.46099999999999985</v>
      </c>
      <c r="G57" s="190">
        <f t="shared" si="2"/>
        <v>113.17142857142856</v>
      </c>
      <c r="H57" s="190">
        <f t="shared" si="3"/>
        <v>113.17142857142856</v>
      </c>
      <c r="I57" s="71"/>
    </row>
    <row r="58" spans="1:9" s="74" customFormat="1" ht="20.25">
      <c r="A58" s="167">
        <v>24000000</v>
      </c>
      <c r="B58" s="153" t="s">
        <v>87</v>
      </c>
      <c r="C58" s="189">
        <f>SUM(C59,C60)</f>
        <v>151.66</v>
      </c>
      <c r="D58" s="198">
        <f>SUM(D59,D60)</f>
        <v>151.66</v>
      </c>
      <c r="E58" s="198">
        <f>SUM(E59,E60)</f>
        <v>236.978</v>
      </c>
      <c r="F58" s="186">
        <f t="shared" si="4"/>
        <v>85.31800000000001</v>
      </c>
      <c r="G58" s="190">
        <f t="shared" si="2"/>
        <v>156.25609916919424</v>
      </c>
      <c r="H58" s="190">
        <f t="shared" si="3"/>
        <v>156.25609916919424</v>
      </c>
      <c r="I58" s="71"/>
    </row>
    <row r="59" spans="1:9" s="74" customFormat="1" ht="20.25">
      <c r="A59" s="160" t="s">
        <v>114</v>
      </c>
      <c r="B59" s="158" t="s">
        <v>8</v>
      </c>
      <c r="C59" s="190">
        <v>58.59</v>
      </c>
      <c r="D59" s="185">
        <v>58.59</v>
      </c>
      <c r="E59" s="185">
        <v>71.583</v>
      </c>
      <c r="F59" s="187">
        <f t="shared" si="4"/>
        <v>12.992999999999995</v>
      </c>
      <c r="G59" s="190">
        <f t="shared" si="2"/>
        <v>122.17613927291346</v>
      </c>
      <c r="H59" s="190">
        <f t="shared" si="3"/>
        <v>122.17613927291346</v>
      </c>
      <c r="I59" s="71"/>
    </row>
    <row r="60" spans="1:9" s="74" customFormat="1" ht="99" customHeight="1" thickBot="1">
      <c r="A60" s="173">
        <v>24062200</v>
      </c>
      <c r="B60" s="172" t="s">
        <v>178</v>
      </c>
      <c r="C60" s="201">
        <v>93.07</v>
      </c>
      <c r="D60" s="192">
        <v>93.07</v>
      </c>
      <c r="E60" s="192">
        <v>165.395</v>
      </c>
      <c r="F60" s="187">
        <f t="shared" si="4"/>
        <v>72.32500000000002</v>
      </c>
      <c r="G60" s="190">
        <f t="shared" si="2"/>
        <v>177.71032556140543</v>
      </c>
      <c r="H60" s="190">
        <f t="shared" si="3"/>
        <v>177.71032556140543</v>
      </c>
      <c r="I60" s="71"/>
    </row>
    <row r="61" spans="1:9" s="74" customFormat="1" ht="21" hidden="1" thickBot="1">
      <c r="A61" s="174" t="s">
        <v>115</v>
      </c>
      <c r="B61" s="153" t="s">
        <v>116</v>
      </c>
      <c r="C61" s="189">
        <f>SUM(C62)</f>
        <v>0</v>
      </c>
      <c r="D61" s="189">
        <f>SUM(D62)</f>
        <v>0</v>
      </c>
      <c r="E61" s="189">
        <f>SUM(E62)</f>
        <v>0</v>
      </c>
      <c r="F61" s="189"/>
      <c r="G61" s="189">
        <f t="shared" si="2"/>
      </c>
      <c r="H61" s="189">
        <f t="shared" si="3"/>
      </c>
      <c r="I61" s="71"/>
    </row>
    <row r="62" spans="1:9" s="74" customFormat="1" ht="33.75" customHeight="1" hidden="1" thickBot="1">
      <c r="A62" s="169" t="s">
        <v>182</v>
      </c>
      <c r="B62" s="172" t="s">
        <v>183</v>
      </c>
      <c r="C62" s="199">
        <v>0</v>
      </c>
      <c r="D62" s="200">
        <v>0</v>
      </c>
      <c r="E62" s="200">
        <v>0</v>
      </c>
      <c r="F62" s="200"/>
      <c r="G62" s="199">
        <f t="shared" si="2"/>
      </c>
      <c r="H62" s="199">
        <f t="shared" si="3"/>
      </c>
      <c r="I62" s="71"/>
    </row>
    <row r="63" spans="1:9" s="11" customFormat="1" ht="26.25" customHeight="1" thickBot="1">
      <c r="A63" s="366"/>
      <c r="B63" s="367" t="s">
        <v>63</v>
      </c>
      <c r="C63" s="368">
        <f>C7+C41+C61</f>
        <v>138118.81</v>
      </c>
      <c r="D63" s="368">
        <f>D7+D41+D61</f>
        <v>138118.81</v>
      </c>
      <c r="E63" s="368">
        <f>E7+E41+E61</f>
        <v>142265.579</v>
      </c>
      <c r="F63" s="365">
        <f>E63-D63</f>
        <v>4146.769</v>
      </c>
      <c r="G63" s="368">
        <f aca="true" t="shared" si="5" ref="G63:G80">IF(C63=0,"",$E63/C63*100)</f>
        <v>103.00232024877711</v>
      </c>
      <c r="H63" s="369">
        <f aca="true" t="shared" si="6" ref="H63:H80">IF(D63=0,"",$E63/D63*100)</f>
        <v>103.00232024877711</v>
      </c>
      <c r="I63" s="77"/>
    </row>
    <row r="64" spans="1:9" s="11" customFormat="1" ht="26.25" customHeight="1" thickBot="1">
      <c r="A64" s="370">
        <v>40000000</v>
      </c>
      <c r="B64" s="374" t="s">
        <v>62</v>
      </c>
      <c r="C64" s="375">
        <f>C65+C66+C79+C76</f>
        <v>84893.785</v>
      </c>
      <c r="D64" s="375">
        <f>D65+D66+D79+D76</f>
        <v>84893.785</v>
      </c>
      <c r="E64" s="375">
        <f>E65+E66+E79+E76</f>
        <v>84893.532</v>
      </c>
      <c r="F64" s="376">
        <f>E64-D64</f>
        <v>-0.2529999999969732</v>
      </c>
      <c r="G64" s="375">
        <f t="shared" si="5"/>
        <v>99.99970198053957</v>
      </c>
      <c r="H64" s="371">
        <f>IF(D64=0,"",$E64/D64*100)</f>
        <v>99.99970198053957</v>
      </c>
      <c r="I64" s="77"/>
    </row>
    <row r="65" spans="1:9" s="175" customFormat="1" ht="26.25" customHeight="1" thickBot="1">
      <c r="A65" s="179">
        <v>41020100</v>
      </c>
      <c r="B65" s="377" t="s">
        <v>184</v>
      </c>
      <c r="C65" s="189">
        <v>10914.7</v>
      </c>
      <c r="D65" s="189">
        <v>10914.7</v>
      </c>
      <c r="E65" s="189">
        <v>10914.7</v>
      </c>
      <c r="F65" s="186">
        <f>E65-D65</f>
        <v>0</v>
      </c>
      <c r="G65" s="189">
        <f t="shared" si="5"/>
        <v>100</v>
      </c>
      <c r="H65" s="181">
        <f>IF(D65=0,"",$E65/D65*100)</f>
        <v>100</v>
      </c>
      <c r="I65" s="77"/>
    </row>
    <row r="66" spans="1:9" s="74" customFormat="1" ht="20.25" customHeight="1" thickBot="1">
      <c r="A66" s="180">
        <v>41030000</v>
      </c>
      <c r="B66" s="163" t="s">
        <v>169</v>
      </c>
      <c r="C66" s="186">
        <f>SUM(C67:C75)</f>
        <v>67020.64600000001</v>
      </c>
      <c r="D66" s="186">
        <f>SUM(D67:D75)</f>
        <v>67020.64600000001</v>
      </c>
      <c r="E66" s="186">
        <f>SUM(E67:E75)</f>
        <v>67020.64600000001</v>
      </c>
      <c r="F66" s="186">
        <f>E66-D66</f>
        <v>0</v>
      </c>
      <c r="G66" s="189">
        <f t="shared" si="5"/>
        <v>100</v>
      </c>
      <c r="H66" s="181">
        <f>IF(D66=0,"",$E66/D66*100)</f>
        <v>100</v>
      </c>
      <c r="I66" s="71"/>
    </row>
    <row r="67" spans="1:9" s="74" customFormat="1" ht="39" customHeight="1" hidden="1" thickBot="1">
      <c r="A67" s="173"/>
      <c r="B67" s="159"/>
      <c r="C67" s="187"/>
      <c r="D67" s="187"/>
      <c r="E67" s="187"/>
      <c r="F67" s="187"/>
      <c r="G67" s="189">
        <f t="shared" si="5"/>
      </c>
      <c r="H67" s="181">
        <f>IF(D67=0,"",$E67/D67*100)</f>
      </c>
      <c r="I67" s="71"/>
    </row>
    <row r="68" spans="1:9" s="74" customFormat="1" ht="19.5" customHeight="1" thickBot="1">
      <c r="A68" s="173">
        <v>41033900</v>
      </c>
      <c r="B68" s="159" t="s">
        <v>88</v>
      </c>
      <c r="C68" s="187">
        <v>59622.9</v>
      </c>
      <c r="D68" s="187">
        <v>59622.9</v>
      </c>
      <c r="E68" s="187">
        <v>59622.9</v>
      </c>
      <c r="F68" s="187">
        <f>E68-D68</f>
        <v>0</v>
      </c>
      <c r="G68" s="190">
        <f t="shared" si="5"/>
        <v>100</v>
      </c>
      <c r="H68" s="183">
        <f t="shared" si="6"/>
        <v>100</v>
      </c>
      <c r="I68" s="71"/>
    </row>
    <row r="69" spans="1:9" s="74" customFormat="1" ht="20.25" customHeight="1" hidden="1" thickBot="1">
      <c r="A69" s="156">
        <v>41034200</v>
      </c>
      <c r="B69" s="159" t="s">
        <v>174</v>
      </c>
      <c r="C69" s="187">
        <v>0</v>
      </c>
      <c r="D69" s="187">
        <v>0</v>
      </c>
      <c r="E69" s="187">
        <v>0</v>
      </c>
      <c r="F69" s="187"/>
      <c r="G69" s="190">
        <f t="shared" si="5"/>
      </c>
      <c r="H69" s="183">
        <f t="shared" si="6"/>
      </c>
      <c r="I69" s="71"/>
    </row>
    <row r="70" spans="1:9" s="74" customFormat="1" ht="19.5" customHeight="1" hidden="1" thickBot="1">
      <c r="A70" s="160"/>
      <c r="B70" s="158"/>
      <c r="C70" s="184"/>
      <c r="D70" s="185"/>
      <c r="E70" s="185"/>
      <c r="F70" s="185"/>
      <c r="G70" s="190">
        <f t="shared" si="5"/>
      </c>
      <c r="H70" s="183">
        <f t="shared" si="6"/>
      </c>
      <c r="I70" s="78"/>
    </row>
    <row r="71" spans="1:9" s="74" customFormat="1" ht="23.25" customHeight="1" hidden="1">
      <c r="A71" s="180">
        <v>41040000</v>
      </c>
      <c r="B71" s="163" t="s">
        <v>175</v>
      </c>
      <c r="C71" s="186">
        <f>SUM(C72,C73)</f>
        <v>0</v>
      </c>
      <c r="D71" s="186">
        <f>SUM(D72,D73)</f>
        <v>0</v>
      </c>
      <c r="E71" s="186">
        <f>SUM(E72,E73)</f>
        <v>0</v>
      </c>
      <c r="F71" s="186"/>
      <c r="G71" s="190">
        <f t="shared" si="5"/>
      </c>
      <c r="H71" s="183">
        <f t="shared" si="6"/>
      </c>
      <c r="I71" s="73"/>
    </row>
    <row r="72" spans="1:9" s="74" customFormat="1" ht="18" customHeight="1" hidden="1">
      <c r="A72" s="180"/>
      <c r="B72" s="159"/>
      <c r="C72" s="187"/>
      <c r="D72" s="187"/>
      <c r="E72" s="187"/>
      <c r="F72" s="187"/>
      <c r="G72" s="190">
        <f t="shared" si="5"/>
      </c>
      <c r="H72" s="183">
        <f t="shared" si="6"/>
      </c>
      <c r="I72" s="73"/>
    </row>
    <row r="73" spans="1:9" s="74" customFormat="1" ht="30.75" customHeight="1" hidden="1">
      <c r="A73" s="173"/>
      <c r="B73" s="159"/>
      <c r="C73" s="184"/>
      <c r="D73" s="185"/>
      <c r="E73" s="185"/>
      <c r="F73" s="185"/>
      <c r="G73" s="190">
        <f t="shared" si="5"/>
      </c>
      <c r="H73" s="183">
        <f t="shared" si="6"/>
      </c>
      <c r="I73" s="79"/>
    </row>
    <row r="74" spans="1:9" s="74" customFormat="1" ht="64.5" customHeight="1" thickBot="1">
      <c r="A74" s="173">
        <v>41034500</v>
      </c>
      <c r="B74" s="159" t="s">
        <v>325</v>
      </c>
      <c r="C74" s="184">
        <v>1842</v>
      </c>
      <c r="D74" s="185">
        <v>1842</v>
      </c>
      <c r="E74" s="185">
        <v>1842</v>
      </c>
      <c r="F74" s="187">
        <f aca="true" t="shared" si="7" ref="F74:F79">E74-D74</f>
        <v>0</v>
      </c>
      <c r="G74" s="190">
        <f t="shared" si="5"/>
        <v>100</v>
      </c>
      <c r="H74" s="183">
        <f t="shared" si="6"/>
        <v>100</v>
      </c>
      <c r="I74" s="79"/>
    </row>
    <row r="75" spans="1:9" s="74" customFormat="1" ht="84" customHeight="1" thickBot="1">
      <c r="A75" s="173">
        <v>41035500</v>
      </c>
      <c r="B75" s="159" t="s">
        <v>326</v>
      </c>
      <c r="C75" s="184">
        <v>5555.746</v>
      </c>
      <c r="D75" s="185">
        <v>5555.746</v>
      </c>
      <c r="E75" s="185">
        <v>5555.746</v>
      </c>
      <c r="F75" s="187">
        <f t="shared" si="7"/>
        <v>0</v>
      </c>
      <c r="G75" s="190">
        <f t="shared" si="5"/>
        <v>100</v>
      </c>
      <c r="H75" s="183">
        <f t="shared" si="6"/>
        <v>100</v>
      </c>
      <c r="I75" s="79"/>
    </row>
    <row r="76" spans="1:9" s="74" customFormat="1" ht="21.75" customHeight="1">
      <c r="A76" s="180">
        <v>41040000</v>
      </c>
      <c r="B76" s="163" t="s">
        <v>188</v>
      </c>
      <c r="C76" s="188">
        <f>C77+C78</f>
        <v>4184.8</v>
      </c>
      <c r="D76" s="188">
        <f>D77+D78</f>
        <v>4184.8</v>
      </c>
      <c r="E76" s="188">
        <f>E77+E78</f>
        <v>4184.8</v>
      </c>
      <c r="F76" s="186">
        <f t="shared" si="7"/>
        <v>0</v>
      </c>
      <c r="G76" s="189">
        <f t="shared" si="5"/>
        <v>100</v>
      </c>
      <c r="H76" s="293">
        <f t="shared" si="6"/>
        <v>100</v>
      </c>
      <c r="I76" s="79"/>
    </row>
    <row r="77" spans="1:9" s="74" customFormat="1" ht="81">
      <c r="A77" s="202">
        <v>41040200</v>
      </c>
      <c r="B77" s="159" t="s">
        <v>189</v>
      </c>
      <c r="C77" s="184">
        <v>1624.8</v>
      </c>
      <c r="D77" s="185">
        <v>1624.8</v>
      </c>
      <c r="E77" s="185">
        <v>1624.8</v>
      </c>
      <c r="F77" s="187">
        <f t="shared" si="7"/>
        <v>0</v>
      </c>
      <c r="G77" s="190">
        <f t="shared" si="5"/>
        <v>100</v>
      </c>
      <c r="H77" s="190">
        <f t="shared" si="6"/>
        <v>100</v>
      </c>
      <c r="I77" s="79"/>
    </row>
    <row r="78" spans="1:9" s="74" customFormat="1" ht="121.5">
      <c r="A78" s="164">
        <v>41040500</v>
      </c>
      <c r="B78" s="159" t="s">
        <v>363</v>
      </c>
      <c r="C78" s="184">
        <v>2560</v>
      </c>
      <c r="D78" s="185">
        <v>2560</v>
      </c>
      <c r="E78" s="185">
        <v>2560</v>
      </c>
      <c r="F78" s="187">
        <f t="shared" si="7"/>
        <v>0</v>
      </c>
      <c r="G78" s="190">
        <f t="shared" si="5"/>
        <v>100</v>
      </c>
      <c r="H78" s="373">
        <f t="shared" si="6"/>
        <v>100</v>
      </c>
      <c r="I78" s="79"/>
    </row>
    <row r="79" spans="1:9" s="74" customFormat="1" ht="39" customHeight="1">
      <c r="A79" s="180">
        <v>41050000</v>
      </c>
      <c r="B79" s="163" t="s">
        <v>170</v>
      </c>
      <c r="C79" s="188">
        <f>SUM(C80:C92)</f>
        <v>2773.639</v>
      </c>
      <c r="D79" s="188">
        <f>SUM(D80:D92)</f>
        <v>2773.639</v>
      </c>
      <c r="E79" s="188">
        <f>SUM(E80:E92)</f>
        <v>2773.386</v>
      </c>
      <c r="F79" s="186">
        <f t="shared" si="7"/>
        <v>-0.25300000000015643</v>
      </c>
      <c r="G79" s="189">
        <f t="shared" si="5"/>
        <v>99.99087840919456</v>
      </c>
      <c r="H79" s="189">
        <f t="shared" si="6"/>
        <v>99.99087840919456</v>
      </c>
      <c r="I79" s="71"/>
    </row>
    <row r="80" spans="1:9" s="74" customFormat="1" ht="25.5" customHeight="1" hidden="1">
      <c r="A80" s="173"/>
      <c r="B80" s="176"/>
      <c r="C80" s="184"/>
      <c r="D80" s="185"/>
      <c r="E80" s="185"/>
      <c r="F80" s="185"/>
      <c r="G80" s="190">
        <f t="shared" si="5"/>
      </c>
      <c r="H80" s="190">
        <f t="shared" si="6"/>
      </c>
      <c r="I80" s="79"/>
    </row>
    <row r="81" spans="1:9" s="74" customFormat="1" ht="21.75" customHeight="1" hidden="1">
      <c r="A81" s="173"/>
      <c r="B81" s="159"/>
      <c r="C81" s="184"/>
      <c r="D81" s="185"/>
      <c r="E81" s="185"/>
      <c r="F81" s="185"/>
      <c r="G81" s="190">
        <f aca="true" t="shared" si="8" ref="G81:H93">IF(C81=0,"",$E81/C81*100)</f>
      </c>
      <c r="H81" s="190">
        <f t="shared" si="8"/>
      </c>
      <c r="I81" s="79"/>
    </row>
    <row r="82" spans="1:9" s="74" customFormat="1" ht="29.25" customHeight="1" hidden="1">
      <c r="A82" s="173"/>
      <c r="B82" s="159"/>
      <c r="C82" s="184"/>
      <c r="D82" s="185"/>
      <c r="E82" s="185"/>
      <c r="F82" s="185"/>
      <c r="G82" s="190">
        <f t="shared" si="8"/>
      </c>
      <c r="H82" s="190">
        <f t="shared" si="8"/>
      </c>
      <c r="I82" s="79"/>
    </row>
    <row r="83" spans="1:9" s="74" customFormat="1" ht="18" customHeight="1" hidden="1">
      <c r="A83" s="173"/>
      <c r="B83" s="177"/>
      <c r="C83" s="191"/>
      <c r="D83" s="185"/>
      <c r="E83" s="185"/>
      <c r="F83" s="185"/>
      <c r="G83" s="190">
        <f t="shared" si="8"/>
      </c>
      <c r="H83" s="190">
        <f t="shared" si="8"/>
      </c>
      <c r="I83" s="71"/>
    </row>
    <row r="84" spans="1:9" s="74" customFormat="1" ht="27.75" customHeight="1" hidden="1">
      <c r="A84" s="161"/>
      <c r="B84" s="159"/>
      <c r="C84" s="191"/>
      <c r="D84" s="185"/>
      <c r="E84" s="185"/>
      <c r="F84" s="185"/>
      <c r="G84" s="190">
        <f t="shared" si="8"/>
      </c>
      <c r="H84" s="190">
        <f t="shared" si="8"/>
      </c>
      <c r="I84" s="71"/>
    </row>
    <row r="85" spans="1:9" s="74" customFormat="1" ht="35.25" customHeight="1" hidden="1">
      <c r="A85" s="173"/>
      <c r="B85" s="159"/>
      <c r="C85" s="187"/>
      <c r="D85" s="185"/>
      <c r="E85" s="185"/>
      <c r="F85" s="185"/>
      <c r="G85" s="190">
        <f t="shared" si="8"/>
      </c>
      <c r="H85" s="190">
        <f t="shared" si="8"/>
      </c>
      <c r="I85" s="71"/>
    </row>
    <row r="86" spans="1:9" s="74" customFormat="1" ht="37.5" customHeight="1">
      <c r="A86" s="173">
        <v>41051000</v>
      </c>
      <c r="B86" s="159" t="s">
        <v>210</v>
      </c>
      <c r="C86" s="187">
        <v>802.8</v>
      </c>
      <c r="D86" s="185">
        <v>802.8</v>
      </c>
      <c r="E86" s="185">
        <v>802.8</v>
      </c>
      <c r="F86" s="187">
        <f>E86-D86</f>
        <v>0</v>
      </c>
      <c r="G86" s="190">
        <f t="shared" si="8"/>
        <v>100</v>
      </c>
      <c r="H86" s="190">
        <f t="shared" si="8"/>
        <v>100</v>
      </c>
      <c r="I86" s="71"/>
    </row>
    <row r="87" spans="1:14" s="74" customFormat="1" ht="60" customHeight="1">
      <c r="A87" s="173">
        <v>41051200</v>
      </c>
      <c r="B87" s="159" t="s">
        <v>171</v>
      </c>
      <c r="C87" s="187">
        <v>355.41</v>
      </c>
      <c r="D87" s="185">
        <v>355.41</v>
      </c>
      <c r="E87" s="185">
        <v>355.41</v>
      </c>
      <c r="F87" s="187">
        <f>E87-D87</f>
        <v>0</v>
      </c>
      <c r="G87" s="190">
        <f t="shared" si="8"/>
        <v>100</v>
      </c>
      <c r="H87" s="190">
        <f t="shared" si="8"/>
        <v>100</v>
      </c>
      <c r="I87" s="71"/>
      <c r="N87" s="178"/>
    </row>
    <row r="88" spans="1:14" s="74" customFormat="1" ht="81.75" customHeight="1">
      <c r="A88" s="173">
        <v>41051400</v>
      </c>
      <c r="B88" s="159" t="s">
        <v>186</v>
      </c>
      <c r="C88" s="187">
        <v>762.24</v>
      </c>
      <c r="D88" s="185">
        <v>762.24</v>
      </c>
      <c r="E88" s="185">
        <v>761.989</v>
      </c>
      <c r="F88" s="187">
        <f>E88-D88</f>
        <v>-0.25099999999997635</v>
      </c>
      <c r="G88" s="190">
        <f t="shared" si="8"/>
        <v>99.9670707388749</v>
      </c>
      <c r="H88" s="190">
        <f t="shared" si="8"/>
        <v>99.9670707388749</v>
      </c>
      <c r="I88" s="71"/>
      <c r="N88" s="178"/>
    </row>
    <row r="89" spans="1:14" s="74" customFormat="1" ht="61.5" customHeight="1" hidden="1">
      <c r="A89" s="173">
        <v>41051500</v>
      </c>
      <c r="B89" s="159" t="s">
        <v>185</v>
      </c>
      <c r="C89" s="187">
        <v>0</v>
      </c>
      <c r="D89" s="185">
        <v>0</v>
      </c>
      <c r="E89" s="185">
        <v>0</v>
      </c>
      <c r="F89" s="185"/>
      <c r="G89" s="190">
        <f t="shared" si="8"/>
      </c>
      <c r="H89" s="190">
        <f t="shared" si="8"/>
      </c>
      <c r="I89" s="71"/>
      <c r="N89" s="178"/>
    </row>
    <row r="90" spans="1:14" s="74" customFormat="1" ht="11.25" customHeight="1" hidden="1">
      <c r="A90" s="161">
        <v>41053000</v>
      </c>
      <c r="B90" s="159" t="s">
        <v>190</v>
      </c>
      <c r="C90" s="187">
        <v>0</v>
      </c>
      <c r="D90" s="185">
        <v>0</v>
      </c>
      <c r="E90" s="185">
        <v>0</v>
      </c>
      <c r="F90" s="185"/>
      <c r="G90" s="190">
        <f t="shared" si="8"/>
      </c>
      <c r="H90" s="190">
        <f t="shared" si="8"/>
      </c>
      <c r="I90" s="71"/>
      <c r="N90" s="178"/>
    </row>
    <row r="91" spans="1:9" s="74" customFormat="1" ht="25.5" customHeight="1">
      <c r="A91" s="173">
        <v>41053900</v>
      </c>
      <c r="B91" s="159" t="s">
        <v>158</v>
      </c>
      <c r="C91" s="187">
        <v>348.2</v>
      </c>
      <c r="D91" s="185">
        <v>348.2</v>
      </c>
      <c r="E91" s="185">
        <v>348.2</v>
      </c>
      <c r="F91" s="187">
        <f>E91-D91</f>
        <v>0</v>
      </c>
      <c r="G91" s="190">
        <f t="shared" si="8"/>
        <v>100</v>
      </c>
      <c r="H91" s="190">
        <f t="shared" si="8"/>
        <v>100</v>
      </c>
      <c r="I91" s="71"/>
    </row>
    <row r="92" spans="1:9" s="74" customFormat="1" ht="61.5" customHeight="1" thickBot="1">
      <c r="A92" s="202">
        <v>41055000</v>
      </c>
      <c r="B92" s="159" t="s">
        <v>187</v>
      </c>
      <c r="C92" s="187">
        <v>504.989</v>
      </c>
      <c r="D92" s="185">
        <v>504.989</v>
      </c>
      <c r="E92" s="185">
        <v>504.987</v>
      </c>
      <c r="F92" s="187">
        <f>E92-D92</f>
        <v>-0.0019999999999527063</v>
      </c>
      <c r="G92" s="190">
        <f t="shared" si="8"/>
        <v>99.99960395176926</v>
      </c>
      <c r="H92" s="199">
        <f t="shared" si="8"/>
        <v>99.99960395176926</v>
      </c>
      <c r="I92" s="71"/>
    </row>
    <row r="93" spans="1:9" s="194" customFormat="1" ht="29.25" customHeight="1" thickBot="1">
      <c r="A93" s="287"/>
      <c r="B93" s="378" t="s">
        <v>11</v>
      </c>
      <c r="C93" s="379">
        <f>C63+C65+C66+C76+C79</f>
        <v>223012.595</v>
      </c>
      <c r="D93" s="379">
        <f>D63+D65+D66+D76+D79</f>
        <v>223012.595</v>
      </c>
      <c r="E93" s="379">
        <f>E63+E65+E66+E76+E79</f>
        <v>227159.111</v>
      </c>
      <c r="F93" s="364">
        <f>E93-D93</f>
        <v>4146.516000000003</v>
      </c>
      <c r="G93" s="364">
        <f>IF(C93=0,"",$E93/C93*100)</f>
        <v>101.85931920123166</v>
      </c>
      <c r="H93" s="288">
        <f t="shared" si="8"/>
        <v>101.85931920123166</v>
      </c>
      <c r="I93" s="193"/>
    </row>
    <row r="94" spans="1:9" s="19" customFormat="1" ht="27" customHeight="1" thickBot="1">
      <c r="A94" s="29"/>
      <c r="B94" s="381" t="s">
        <v>23</v>
      </c>
      <c r="C94" s="384"/>
      <c r="D94" s="380" t="s">
        <v>16</v>
      </c>
      <c r="E94" s="384"/>
      <c r="F94" s="387"/>
      <c r="G94" s="384"/>
      <c r="H94" s="80"/>
      <c r="I94" s="81"/>
    </row>
    <row r="95" spans="1:9" s="120" customFormat="1" ht="20.25" customHeight="1" thickBot="1">
      <c r="A95" s="391" t="s">
        <v>147</v>
      </c>
      <c r="B95" s="383" t="s">
        <v>25</v>
      </c>
      <c r="C95" s="385">
        <f>C96+C97+C98+C99</f>
        <v>38934.399999999994</v>
      </c>
      <c r="D95" s="386">
        <f>D96+D97+D98+D99</f>
        <v>38934.399999999994</v>
      </c>
      <c r="E95" s="385">
        <f>E96+E97+E98+E99</f>
        <v>38251.299999999996</v>
      </c>
      <c r="F95" s="389">
        <f aca="true" t="shared" si="9" ref="F95:F160">E95-D95</f>
        <v>-683.0999999999985</v>
      </c>
      <c r="G95" s="385">
        <f aca="true" t="shared" si="10" ref="G95:G157">IF(C95=0,"",IF(($E95/C95*100)&gt;=200,"В/100",$E95/C95*100))</f>
        <v>98.24551039697543</v>
      </c>
      <c r="H95" s="385">
        <f aca="true" t="shared" si="11" ref="H95:H100">IF(D95=0,"",IF((E95/D95*100)&gt;=200,"В/100",E95/D95*100))</f>
        <v>98.24551039697543</v>
      </c>
      <c r="I95" s="119"/>
    </row>
    <row r="96" spans="1:9" s="228" customFormat="1" ht="66.75" customHeight="1">
      <c r="A96" s="390" t="s">
        <v>213</v>
      </c>
      <c r="B96" s="382" t="s">
        <v>214</v>
      </c>
      <c r="C96" s="313">
        <v>27281.1</v>
      </c>
      <c r="D96" s="226">
        <v>27281.1</v>
      </c>
      <c r="E96" s="313">
        <v>27048.3</v>
      </c>
      <c r="F96" s="388">
        <f t="shared" si="9"/>
        <v>-232.79999999999927</v>
      </c>
      <c r="G96" s="313">
        <f t="shared" si="10"/>
        <v>99.14666197477374</v>
      </c>
      <c r="H96" s="313">
        <f t="shared" si="11"/>
        <v>99.14666197477374</v>
      </c>
      <c r="I96" s="227"/>
    </row>
    <row r="97" spans="1:9" s="228" customFormat="1" ht="45.75" customHeight="1">
      <c r="A97" s="224" t="s">
        <v>215</v>
      </c>
      <c r="B97" s="225" t="s">
        <v>216</v>
      </c>
      <c r="C97" s="226">
        <v>9889.6</v>
      </c>
      <c r="D97" s="226">
        <v>9889.6</v>
      </c>
      <c r="E97" s="226">
        <v>9487.2</v>
      </c>
      <c r="F97" s="187">
        <f t="shared" si="9"/>
        <v>-402.39999999999964</v>
      </c>
      <c r="G97" s="226">
        <f t="shared" si="10"/>
        <v>95.93107911341208</v>
      </c>
      <c r="H97" s="226">
        <f t="shared" si="11"/>
        <v>95.93107911341208</v>
      </c>
      <c r="I97" s="227"/>
    </row>
    <row r="98" spans="1:9" s="228" customFormat="1" ht="21.75" customHeight="1">
      <c r="A98" s="224" t="s">
        <v>217</v>
      </c>
      <c r="B98" s="225" t="s">
        <v>218</v>
      </c>
      <c r="C98" s="226">
        <v>440</v>
      </c>
      <c r="D98" s="226">
        <v>440</v>
      </c>
      <c r="E98" s="226">
        <v>392.1</v>
      </c>
      <c r="F98" s="187">
        <f t="shared" si="9"/>
        <v>-47.89999999999998</v>
      </c>
      <c r="G98" s="226">
        <f t="shared" si="10"/>
        <v>89.11363636363637</v>
      </c>
      <c r="H98" s="226">
        <f t="shared" si="11"/>
        <v>89.11363636363637</v>
      </c>
      <c r="I98" s="227"/>
    </row>
    <row r="99" spans="1:9" s="228" customFormat="1" ht="45" customHeight="1" thickBot="1">
      <c r="A99" s="392" t="s">
        <v>219</v>
      </c>
      <c r="B99" s="393" t="s">
        <v>220</v>
      </c>
      <c r="C99" s="270">
        <v>1323.7</v>
      </c>
      <c r="D99" s="270">
        <v>1323.7</v>
      </c>
      <c r="E99" s="270">
        <v>1323.7</v>
      </c>
      <c r="F99" s="396">
        <f t="shared" si="9"/>
        <v>0</v>
      </c>
      <c r="G99" s="270">
        <f t="shared" si="10"/>
        <v>100</v>
      </c>
      <c r="H99" s="270">
        <f t="shared" si="11"/>
        <v>100</v>
      </c>
      <c r="I99" s="227"/>
    </row>
    <row r="100" spans="1:9" s="120" customFormat="1" ht="20.25" customHeight="1" thickBot="1">
      <c r="A100" s="391" t="s">
        <v>148</v>
      </c>
      <c r="B100" s="383" t="s">
        <v>26</v>
      </c>
      <c r="C100" s="385">
        <f>C101+C102+C103+C104+C105+C106+C107+C108+C109+C110+C111+C112+C113+C114+C115</f>
        <v>122067.9</v>
      </c>
      <c r="D100" s="385">
        <f>D101+D102+D103+D104+D105+D106+D107+D108+D109+D110+D111+D112+D113+D114+D115</f>
        <v>122067.9</v>
      </c>
      <c r="E100" s="385">
        <f>E101+E102+E103+E104+E105+E106+E107+E108+E109+E110+E111+E112+E113+E114+E115</f>
        <v>118572.09999999998</v>
      </c>
      <c r="F100" s="397">
        <f t="shared" si="9"/>
        <v>-3495.8000000000175</v>
      </c>
      <c r="G100" s="385">
        <f t="shared" si="10"/>
        <v>97.13618404183244</v>
      </c>
      <c r="H100" s="385">
        <f t="shared" si="11"/>
        <v>97.13618404183244</v>
      </c>
      <c r="I100" s="119"/>
    </row>
    <row r="101" spans="1:9" s="120" customFormat="1" ht="20.25" customHeight="1">
      <c r="A101" s="272" t="s">
        <v>221</v>
      </c>
      <c r="B101" s="273" t="s">
        <v>222</v>
      </c>
      <c r="C101" s="394">
        <v>10257.1</v>
      </c>
      <c r="D101" s="394">
        <v>10257.1</v>
      </c>
      <c r="E101" s="395">
        <v>9820.1</v>
      </c>
      <c r="F101" s="388">
        <f t="shared" si="9"/>
        <v>-437</v>
      </c>
      <c r="G101" s="395">
        <f t="shared" si="10"/>
        <v>95.7395365161693</v>
      </c>
      <c r="H101" s="398">
        <f aca="true" t="shared" si="12" ref="H101:H111">IF(D101=0,"",IF((E101/D101*100)&gt;=200,"В/100",E101/D101*100))</f>
        <v>95.7395365161693</v>
      </c>
      <c r="I101" s="119"/>
    </row>
    <row r="102" spans="1:9" s="120" customFormat="1" ht="39" customHeight="1">
      <c r="A102" s="234" t="s">
        <v>242</v>
      </c>
      <c r="B102" s="233" t="s">
        <v>243</v>
      </c>
      <c r="C102" s="266">
        <v>36743.3</v>
      </c>
      <c r="D102" s="266">
        <v>36743.3</v>
      </c>
      <c r="E102" s="267">
        <v>34143.3</v>
      </c>
      <c r="F102" s="187">
        <f t="shared" si="9"/>
        <v>-2600</v>
      </c>
      <c r="G102" s="267">
        <f t="shared" si="10"/>
        <v>92.92387999989114</v>
      </c>
      <c r="H102" s="268">
        <f t="shared" si="12"/>
        <v>92.92387999989114</v>
      </c>
      <c r="I102" s="231"/>
    </row>
    <row r="103" spans="1:9" s="120" customFormat="1" ht="37.5" customHeight="1">
      <c r="A103" s="234" t="s">
        <v>244</v>
      </c>
      <c r="B103" s="233" t="s">
        <v>243</v>
      </c>
      <c r="C103" s="266">
        <v>59622.9</v>
      </c>
      <c r="D103" s="266">
        <v>59622.9</v>
      </c>
      <c r="E103" s="267">
        <v>59622.9</v>
      </c>
      <c r="F103" s="187">
        <f t="shared" si="9"/>
        <v>0</v>
      </c>
      <c r="G103" s="267">
        <f t="shared" si="10"/>
        <v>100</v>
      </c>
      <c r="H103" s="268">
        <f t="shared" si="12"/>
        <v>100</v>
      </c>
      <c r="I103" s="119"/>
    </row>
    <row r="104" spans="1:9" s="120" customFormat="1" ht="38.25" customHeight="1">
      <c r="A104" s="234" t="s">
        <v>245</v>
      </c>
      <c r="B104" s="233" t="s">
        <v>243</v>
      </c>
      <c r="C104" s="266">
        <v>219.7</v>
      </c>
      <c r="D104" s="266">
        <v>219.7</v>
      </c>
      <c r="E104" s="267">
        <v>219.7</v>
      </c>
      <c r="F104" s="187">
        <f t="shared" si="9"/>
        <v>0</v>
      </c>
      <c r="G104" s="267">
        <f t="shared" si="10"/>
        <v>100</v>
      </c>
      <c r="H104" s="268">
        <f t="shared" si="12"/>
        <v>100</v>
      </c>
      <c r="I104" s="119"/>
    </row>
    <row r="105" spans="1:9" s="120" customFormat="1" ht="40.5" customHeight="1">
      <c r="A105" s="234" t="s">
        <v>223</v>
      </c>
      <c r="B105" s="233" t="s">
        <v>224</v>
      </c>
      <c r="C105" s="266">
        <v>4664.4</v>
      </c>
      <c r="D105" s="266">
        <v>4664.4</v>
      </c>
      <c r="E105" s="267">
        <v>4620.5</v>
      </c>
      <c r="F105" s="187">
        <f t="shared" si="9"/>
        <v>-43.899999999999636</v>
      </c>
      <c r="G105" s="267">
        <f t="shared" si="10"/>
        <v>99.05882857387874</v>
      </c>
      <c r="H105" s="268">
        <f t="shared" si="12"/>
        <v>99.05882857387874</v>
      </c>
      <c r="I105" s="119"/>
    </row>
    <row r="106" spans="1:9" s="120" customFormat="1" ht="18.75" customHeight="1">
      <c r="A106" s="234" t="s">
        <v>225</v>
      </c>
      <c r="B106" s="233" t="s">
        <v>328</v>
      </c>
      <c r="C106" s="266">
        <v>3106.1</v>
      </c>
      <c r="D106" s="266">
        <v>3106.1</v>
      </c>
      <c r="E106" s="267">
        <v>2990.7</v>
      </c>
      <c r="F106" s="187">
        <f t="shared" si="9"/>
        <v>-115.40000000000009</v>
      </c>
      <c r="G106" s="267">
        <f t="shared" si="10"/>
        <v>96.28473004732624</v>
      </c>
      <c r="H106" s="268">
        <f t="shared" si="12"/>
        <v>96.28473004732624</v>
      </c>
      <c r="I106" s="119"/>
    </row>
    <row r="107" spans="1:9" s="120" customFormat="1" ht="24" customHeight="1">
      <c r="A107" s="234" t="s">
        <v>246</v>
      </c>
      <c r="B107" s="233" t="s">
        <v>247</v>
      </c>
      <c r="C107" s="266">
        <v>4210</v>
      </c>
      <c r="D107" s="266">
        <v>4210</v>
      </c>
      <c r="E107" s="267">
        <v>4138.2</v>
      </c>
      <c r="F107" s="187">
        <f t="shared" si="9"/>
        <v>-71.80000000000018</v>
      </c>
      <c r="G107" s="267">
        <f t="shared" si="10"/>
        <v>98.29453681710213</v>
      </c>
      <c r="H107" s="268">
        <f t="shared" si="12"/>
        <v>98.29453681710213</v>
      </c>
      <c r="I107" s="119"/>
    </row>
    <row r="108" spans="1:9" s="120" customFormat="1" ht="20.25" customHeight="1">
      <c r="A108" s="234" t="s">
        <v>248</v>
      </c>
      <c r="B108" s="233" t="s">
        <v>249</v>
      </c>
      <c r="C108" s="266">
        <v>9.1</v>
      </c>
      <c r="D108" s="266">
        <v>9.1</v>
      </c>
      <c r="E108" s="267">
        <v>9.1</v>
      </c>
      <c r="F108" s="187">
        <f t="shared" si="9"/>
        <v>0</v>
      </c>
      <c r="G108" s="267">
        <f t="shared" si="10"/>
        <v>100</v>
      </c>
      <c r="H108" s="268">
        <f t="shared" si="12"/>
        <v>100</v>
      </c>
      <c r="I108" s="119"/>
    </row>
    <row r="109" spans="1:9" s="120" customFormat="1" ht="38.25" customHeight="1">
      <c r="A109" s="234" t="s">
        <v>250</v>
      </c>
      <c r="B109" s="233" t="s">
        <v>251</v>
      </c>
      <c r="C109" s="266">
        <v>333.4</v>
      </c>
      <c r="D109" s="266">
        <v>333.4</v>
      </c>
      <c r="E109" s="267">
        <v>326.4</v>
      </c>
      <c r="F109" s="187">
        <f t="shared" si="9"/>
        <v>-7</v>
      </c>
      <c r="G109" s="267">
        <f t="shared" si="10"/>
        <v>97.9004199160168</v>
      </c>
      <c r="H109" s="268">
        <f t="shared" si="12"/>
        <v>97.9004199160168</v>
      </c>
      <c r="I109" s="119"/>
    </row>
    <row r="110" spans="1:9" s="120" customFormat="1" ht="39" customHeight="1">
      <c r="A110" s="234" t="s">
        <v>252</v>
      </c>
      <c r="B110" s="233" t="s">
        <v>253</v>
      </c>
      <c r="C110" s="266">
        <v>802.8</v>
      </c>
      <c r="D110" s="266">
        <v>802.8</v>
      </c>
      <c r="E110" s="267">
        <v>708.3</v>
      </c>
      <c r="F110" s="187">
        <f t="shared" si="9"/>
        <v>-94.5</v>
      </c>
      <c r="G110" s="267">
        <f t="shared" si="10"/>
        <v>88.2286995515695</v>
      </c>
      <c r="H110" s="268">
        <f t="shared" si="12"/>
        <v>88.2286995515695</v>
      </c>
      <c r="I110" s="119"/>
    </row>
    <row r="111" spans="1:9" s="120" customFormat="1" ht="38.25" customHeight="1">
      <c r="A111" s="234" t="s">
        <v>227</v>
      </c>
      <c r="B111" s="233" t="s">
        <v>228</v>
      </c>
      <c r="C111" s="266">
        <v>1097.5</v>
      </c>
      <c r="D111" s="266">
        <v>1097.5</v>
      </c>
      <c r="E111" s="267">
        <v>1094.4</v>
      </c>
      <c r="F111" s="187">
        <f t="shared" si="9"/>
        <v>-3.099999999999909</v>
      </c>
      <c r="G111" s="267">
        <f t="shared" si="10"/>
        <v>99.71753986332574</v>
      </c>
      <c r="H111" s="268">
        <f t="shared" si="12"/>
        <v>99.71753986332574</v>
      </c>
      <c r="I111" s="119"/>
    </row>
    <row r="112" spans="1:9" s="120" customFormat="1" ht="75" customHeight="1">
      <c r="A112" s="234" t="s">
        <v>254</v>
      </c>
      <c r="B112" s="233" t="s">
        <v>255</v>
      </c>
      <c r="C112" s="266">
        <v>101.2</v>
      </c>
      <c r="D112" s="266">
        <v>101.2</v>
      </c>
      <c r="E112" s="266">
        <v>74.9</v>
      </c>
      <c r="F112" s="187">
        <f t="shared" si="9"/>
        <v>-26.299999999999997</v>
      </c>
      <c r="G112" s="267">
        <f t="shared" si="10"/>
        <v>74.01185770750989</v>
      </c>
      <c r="H112" s="268">
        <f aca="true" t="shared" si="13" ref="H112:H121">IF(D112=0,"",IF((E112/D112*100)&gt;=200,"В/100",E112/D112*100))</f>
        <v>74.01185770750989</v>
      </c>
      <c r="I112" s="119"/>
    </row>
    <row r="113" spans="1:9" s="230" customFormat="1" ht="75.75" customHeight="1">
      <c r="A113" s="234" t="s">
        <v>256</v>
      </c>
      <c r="B113" s="233" t="s">
        <v>257</v>
      </c>
      <c r="C113" s="269">
        <v>370.5</v>
      </c>
      <c r="D113" s="269">
        <v>370.5</v>
      </c>
      <c r="E113" s="270">
        <v>370.3</v>
      </c>
      <c r="F113" s="187">
        <f t="shared" si="9"/>
        <v>-0.19999999999998863</v>
      </c>
      <c r="G113" s="270">
        <f t="shared" si="10"/>
        <v>99.94601889338732</v>
      </c>
      <c r="H113" s="271">
        <f t="shared" si="13"/>
        <v>99.94601889338732</v>
      </c>
      <c r="I113" s="229"/>
    </row>
    <row r="114" spans="1:9" s="230" customFormat="1" ht="56.25" customHeight="1">
      <c r="A114" s="234" t="s">
        <v>258</v>
      </c>
      <c r="B114" s="233" t="s">
        <v>259</v>
      </c>
      <c r="C114" s="269">
        <v>293.9</v>
      </c>
      <c r="D114" s="269">
        <v>293.9</v>
      </c>
      <c r="E114" s="270">
        <v>293.9</v>
      </c>
      <c r="F114" s="187">
        <f t="shared" si="9"/>
        <v>0</v>
      </c>
      <c r="G114" s="270">
        <f t="shared" si="10"/>
        <v>100</v>
      </c>
      <c r="H114" s="271">
        <f t="shared" si="13"/>
        <v>100</v>
      </c>
      <c r="I114" s="229"/>
    </row>
    <row r="115" spans="1:9" s="230" customFormat="1" ht="55.5" customHeight="1" thickBot="1">
      <c r="A115" s="399" t="s">
        <v>229</v>
      </c>
      <c r="B115" s="402" t="s">
        <v>230</v>
      </c>
      <c r="C115" s="269">
        <v>236</v>
      </c>
      <c r="D115" s="269">
        <v>236</v>
      </c>
      <c r="E115" s="270">
        <v>139.4</v>
      </c>
      <c r="F115" s="396">
        <f t="shared" si="9"/>
        <v>-96.6</v>
      </c>
      <c r="G115" s="270">
        <f t="shared" si="10"/>
        <v>59.067796610169495</v>
      </c>
      <c r="H115" s="271">
        <f t="shared" si="13"/>
        <v>59.067796610169495</v>
      </c>
      <c r="I115" s="229"/>
    </row>
    <row r="116" spans="1:9" s="236" customFormat="1" ht="22.5" customHeight="1" thickBot="1">
      <c r="A116" s="401" t="s">
        <v>180</v>
      </c>
      <c r="B116" s="404" t="s">
        <v>260</v>
      </c>
      <c r="C116" s="406">
        <f>C117+C118+C119</f>
        <v>8346.1</v>
      </c>
      <c r="D116" s="406">
        <f>D117+D118+D119</f>
        <v>8346.1</v>
      </c>
      <c r="E116" s="406">
        <f>E117+E118+E119</f>
        <v>5836.299999999999</v>
      </c>
      <c r="F116" s="389">
        <f t="shared" si="9"/>
        <v>-2509.800000000001</v>
      </c>
      <c r="G116" s="407">
        <f t="shared" si="10"/>
        <v>69.92846958459639</v>
      </c>
      <c r="H116" s="407">
        <f t="shared" si="13"/>
        <v>69.92846958459639</v>
      </c>
      <c r="I116" s="235"/>
    </row>
    <row r="117" spans="1:9" s="230" customFormat="1" ht="21" customHeight="1">
      <c r="A117" s="400" t="s">
        <v>231</v>
      </c>
      <c r="B117" s="403" t="s">
        <v>232</v>
      </c>
      <c r="C117" s="405">
        <v>6596.1</v>
      </c>
      <c r="D117" s="405">
        <v>6596.1</v>
      </c>
      <c r="E117" s="274">
        <v>4370.9</v>
      </c>
      <c r="F117" s="388">
        <f t="shared" si="9"/>
        <v>-2225.2000000000007</v>
      </c>
      <c r="G117" s="274">
        <f t="shared" si="10"/>
        <v>66.26491411591698</v>
      </c>
      <c r="H117" s="275">
        <f t="shared" si="13"/>
        <v>66.26491411591698</v>
      </c>
      <c r="I117" s="229"/>
    </row>
    <row r="118" spans="1:9" s="230" customFormat="1" ht="40.5" customHeight="1">
      <c r="A118" s="237" t="s">
        <v>261</v>
      </c>
      <c r="B118" s="233" t="s">
        <v>262</v>
      </c>
      <c r="C118" s="269">
        <v>1245</v>
      </c>
      <c r="D118" s="269">
        <v>1245</v>
      </c>
      <c r="E118" s="270">
        <v>960.4</v>
      </c>
      <c r="F118" s="187">
        <f t="shared" si="9"/>
        <v>-284.6</v>
      </c>
      <c r="G118" s="270">
        <f t="shared" si="10"/>
        <v>77.14056224899598</v>
      </c>
      <c r="H118" s="271">
        <f t="shared" si="13"/>
        <v>77.14056224899598</v>
      </c>
      <c r="I118" s="229"/>
    </row>
    <row r="119" spans="1:9" s="230" customFormat="1" ht="42" customHeight="1" thickBot="1">
      <c r="A119" s="408" t="s">
        <v>263</v>
      </c>
      <c r="B119" s="402" t="s">
        <v>233</v>
      </c>
      <c r="C119" s="269">
        <v>505</v>
      </c>
      <c r="D119" s="269">
        <v>505</v>
      </c>
      <c r="E119" s="270">
        <v>505</v>
      </c>
      <c r="F119" s="396">
        <f t="shared" si="9"/>
        <v>0</v>
      </c>
      <c r="G119" s="270">
        <f t="shared" si="10"/>
        <v>100</v>
      </c>
      <c r="H119" s="271">
        <f t="shared" si="13"/>
        <v>100</v>
      </c>
      <c r="I119" s="229"/>
    </row>
    <row r="120" spans="1:9" s="120" customFormat="1" ht="28.5" customHeight="1" thickBot="1">
      <c r="A120" s="391" t="s">
        <v>149</v>
      </c>
      <c r="B120" s="409" t="s">
        <v>154</v>
      </c>
      <c r="C120" s="385">
        <f>C121+C122+C123+C124+C125+C126+C127+C128+C129+C130+C131+C132</f>
        <v>14088</v>
      </c>
      <c r="D120" s="385">
        <f>D121+D122+D123+D124+D125+D126+D127+D128+D129+D130+D131+D132</f>
        <v>14088</v>
      </c>
      <c r="E120" s="385">
        <f>E121+E122+E123+E124+E125+E126+E127+E128+E129+E130+E131+E132</f>
        <v>13951.1</v>
      </c>
      <c r="F120" s="397">
        <f t="shared" si="9"/>
        <v>-136.89999999999964</v>
      </c>
      <c r="G120" s="385">
        <f t="shared" si="10"/>
        <v>99.02825099375356</v>
      </c>
      <c r="H120" s="385">
        <f t="shared" si="13"/>
        <v>99.02825099375356</v>
      </c>
      <c r="I120" s="231"/>
    </row>
    <row r="121" spans="1:9" s="230" customFormat="1" ht="38.25" customHeight="1">
      <c r="A121" s="272" t="s">
        <v>264</v>
      </c>
      <c r="B121" s="273" t="s">
        <v>265</v>
      </c>
      <c r="C121" s="312">
        <v>3.7</v>
      </c>
      <c r="D121" s="312">
        <v>3.7</v>
      </c>
      <c r="E121" s="313">
        <v>3.7</v>
      </c>
      <c r="F121" s="388">
        <f t="shared" si="9"/>
        <v>0</v>
      </c>
      <c r="G121" s="274">
        <f t="shared" si="10"/>
        <v>100</v>
      </c>
      <c r="H121" s="275">
        <f t="shared" si="13"/>
        <v>100</v>
      </c>
      <c r="I121" s="232"/>
    </row>
    <row r="122" spans="1:9" s="230" customFormat="1" ht="41.25" customHeight="1">
      <c r="A122" s="234" t="s">
        <v>266</v>
      </c>
      <c r="B122" s="233" t="s">
        <v>267</v>
      </c>
      <c r="C122" s="239">
        <v>99.2</v>
      </c>
      <c r="D122" s="239">
        <v>99.2</v>
      </c>
      <c r="E122" s="226">
        <v>99.2</v>
      </c>
      <c r="F122" s="187">
        <f t="shared" si="9"/>
        <v>0</v>
      </c>
      <c r="G122" s="270">
        <f t="shared" si="10"/>
        <v>100</v>
      </c>
      <c r="H122" s="271">
        <f aca="true" t="shared" si="14" ref="H122:H157">IF(D122=0,"",IF((E122/D122*100)&gt;=200,"В/100",E122/D122*100))</f>
        <v>100</v>
      </c>
      <c r="I122" s="232"/>
    </row>
    <row r="123" spans="1:9" s="230" customFormat="1" ht="40.5" customHeight="1">
      <c r="A123" s="234" t="s">
        <v>268</v>
      </c>
      <c r="B123" s="233" t="s">
        <v>269</v>
      </c>
      <c r="C123" s="239">
        <v>14</v>
      </c>
      <c r="D123" s="239">
        <v>14</v>
      </c>
      <c r="E123" s="226">
        <v>10.9</v>
      </c>
      <c r="F123" s="187">
        <f t="shared" si="9"/>
        <v>-3.0999999999999996</v>
      </c>
      <c r="G123" s="270">
        <f t="shared" si="10"/>
        <v>77.85714285714286</v>
      </c>
      <c r="H123" s="271">
        <f t="shared" si="14"/>
        <v>77.85714285714286</v>
      </c>
      <c r="I123" s="232"/>
    </row>
    <row r="124" spans="1:9" s="230" customFormat="1" ht="20.25" customHeight="1">
      <c r="A124" s="234" t="s">
        <v>234</v>
      </c>
      <c r="B124" s="233" t="s">
        <v>235</v>
      </c>
      <c r="C124" s="239">
        <v>100.2</v>
      </c>
      <c r="D124" s="239">
        <v>100.2</v>
      </c>
      <c r="E124" s="226">
        <v>100.2</v>
      </c>
      <c r="F124" s="187">
        <f t="shared" si="9"/>
        <v>0</v>
      </c>
      <c r="G124" s="270">
        <f t="shared" si="10"/>
        <v>100</v>
      </c>
      <c r="H124" s="271">
        <f t="shared" si="14"/>
        <v>100</v>
      </c>
      <c r="I124" s="232"/>
    </row>
    <row r="125" spans="1:9" s="230" customFormat="1" ht="20.25" customHeight="1">
      <c r="A125" s="234" t="s">
        <v>270</v>
      </c>
      <c r="B125" s="233" t="s">
        <v>271</v>
      </c>
      <c r="C125" s="239">
        <v>11146.6</v>
      </c>
      <c r="D125" s="239">
        <v>11146.6</v>
      </c>
      <c r="E125" s="226">
        <v>11077.2</v>
      </c>
      <c r="F125" s="187">
        <f t="shared" si="9"/>
        <v>-69.39999999999964</v>
      </c>
      <c r="G125" s="270">
        <f t="shared" si="10"/>
        <v>99.37738862074535</v>
      </c>
      <c r="H125" s="271">
        <f t="shared" si="14"/>
        <v>99.37738862074535</v>
      </c>
      <c r="I125" s="232"/>
    </row>
    <row r="126" spans="1:9" s="230" customFormat="1" ht="37.5" customHeight="1">
      <c r="A126" s="234" t="s">
        <v>272</v>
      </c>
      <c r="B126" s="233" t="s">
        <v>273</v>
      </c>
      <c r="C126" s="239">
        <v>39</v>
      </c>
      <c r="D126" s="239">
        <v>39</v>
      </c>
      <c r="E126" s="226">
        <v>17.8</v>
      </c>
      <c r="F126" s="187">
        <f t="shared" si="9"/>
        <v>-21.2</v>
      </c>
      <c r="G126" s="270">
        <f t="shared" si="10"/>
        <v>45.64102564102564</v>
      </c>
      <c r="H126" s="271">
        <f t="shared" si="14"/>
        <v>45.64102564102564</v>
      </c>
      <c r="I126" s="232"/>
    </row>
    <row r="127" spans="1:9" s="230" customFormat="1" ht="20.25" customHeight="1" hidden="1">
      <c r="A127" s="234"/>
      <c r="B127" s="233"/>
      <c r="C127" s="239"/>
      <c r="D127" s="239"/>
      <c r="E127" s="226"/>
      <c r="F127" s="187">
        <f t="shared" si="9"/>
        <v>0</v>
      </c>
      <c r="G127" s="270">
        <f t="shared" si="10"/>
      </c>
      <c r="H127" s="271">
        <f t="shared" si="14"/>
      </c>
      <c r="I127" s="232"/>
    </row>
    <row r="128" spans="1:9" s="230" customFormat="1" ht="38.25" customHeight="1">
      <c r="A128" s="234" t="s">
        <v>274</v>
      </c>
      <c r="B128" s="233" t="s">
        <v>275</v>
      </c>
      <c r="C128" s="239">
        <v>68.8</v>
      </c>
      <c r="D128" s="239">
        <v>68.8</v>
      </c>
      <c r="E128" s="226">
        <v>68.8</v>
      </c>
      <c r="F128" s="187">
        <f t="shared" si="9"/>
        <v>0</v>
      </c>
      <c r="G128" s="270">
        <f t="shared" si="10"/>
        <v>100</v>
      </c>
      <c r="H128" s="271">
        <f t="shared" si="14"/>
        <v>100</v>
      </c>
      <c r="I128" s="232"/>
    </row>
    <row r="129" spans="1:9" s="230" customFormat="1" ht="76.5" customHeight="1" hidden="1">
      <c r="A129" s="234" t="s">
        <v>236</v>
      </c>
      <c r="B129" s="233" t="s">
        <v>237</v>
      </c>
      <c r="C129" s="239"/>
      <c r="D129" s="239"/>
      <c r="E129" s="226"/>
      <c r="F129" s="187">
        <f t="shared" si="9"/>
        <v>0</v>
      </c>
      <c r="G129" s="270">
        <f t="shared" si="10"/>
      </c>
      <c r="H129" s="271">
        <f t="shared" si="14"/>
      </c>
      <c r="I129" s="232"/>
    </row>
    <row r="130" spans="1:9" s="120" customFormat="1" ht="78.75" customHeight="1">
      <c r="A130" s="234" t="s">
        <v>238</v>
      </c>
      <c r="B130" s="233" t="s">
        <v>239</v>
      </c>
      <c r="C130" s="206">
        <v>1079.1</v>
      </c>
      <c r="D130" s="206">
        <v>1079.1</v>
      </c>
      <c r="E130" s="207">
        <v>1077.1</v>
      </c>
      <c r="F130" s="187">
        <f t="shared" si="9"/>
        <v>-2</v>
      </c>
      <c r="G130" s="270">
        <f t="shared" si="10"/>
        <v>99.81466036511908</v>
      </c>
      <c r="H130" s="271">
        <f t="shared" si="14"/>
        <v>99.81466036511908</v>
      </c>
      <c r="I130" s="231"/>
    </row>
    <row r="131" spans="1:9" s="120" customFormat="1" ht="20.25" customHeight="1">
      <c r="A131" s="234" t="s">
        <v>240</v>
      </c>
      <c r="B131" s="233" t="s">
        <v>241</v>
      </c>
      <c r="C131" s="206">
        <v>46.6</v>
      </c>
      <c r="D131" s="206">
        <v>46.6</v>
      </c>
      <c r="E131" s="207">
        <v>44</v>
      </c>
      <c r="F131" s="187">
        <f t="shared" si="9"/>
        <v>-2.6000000000000014</v>
      </c>
      <c r="G131" s="270">
        <f t="shared" si="10"/>
        <v>94.4206008583691</v>
      </c>
      <c r="H131" s="271">
        <f t="shared" si="14"/>
        <v>94.4206008583691</v>
      </c>
      <c r="I131" s="231"/>
    </row>
    <row r="132" spans="1:9" s="120" customFormat="1" ht="20.25" customHeight="1" thickBot="1">
      <c r="A132" s="399" t="s">
        <v>276</v>
      </c>
      <c r="B132" s="402" t="s">
        <v>277</v>
      </c>
      <c r="C132" s="266">
        <v>1490.8</v>
      </c>
      <c r="D132" s="266">
        <v>1490.8</v>
      </c>
      <c r="E132" s="267">
        <v>1452.2</v>
      </c>
      <c r="F132" s="396">
        <f t="shared" si="9"/>
        <v>-38.59999999999991</v>
      </c>
      <c r="G132" s="270">
        <f t="shared" si="10"/>
        <v>97.41078615508452</v>
      </c>
      <c r="H132" s="271">
        <f t="shared" si="14"/>
        <v>97.41078615508452</v>
      </c>
      <c r="I132" s="231"/>
    </row>
    <row r="133" spans="1:9" s="120" customFormat="1" ht="20.25" customHeight="1" thickBot="1">
      <c r="A133" s="391" t="s">
        <v>150</v>
      </c>
      <c r="B133" s="410" t="s">
        <v>27</v>
      </c>
      <c r="C133" s="385">
        <f>C134+C135+C136+C137</f>
        <v>14720.600000000002</v>
      </c>
      <c r="D133" s="385">
        <f>D134+D135+D136+D137</f>
        <v>14720.600000000002</v>
      </c>
      <c r="E133" s="385">
        <f>E134+E135+E136+E137</f>
        <v>14116.1</v>
      </c>
      <c r="F133" s="389">
        <f t="shared" si="9"/>
        <v>-604.5000000000018</v>
      </c>
      <c r="G133" s="407">
        <f t="shared" si="10"/>
        <v>95.89350977541675</v>
      </c>
      <c r="H133" s="407">
        <f t="shared" si="14"/>
        <v>95.89350977541675</v>
      </c>
      <c r="I133" s="238"/>
    </row>
    <row r="134" spans="1:9" s="120" customFormat="1" ht="20.25" customHeight="1">
      <c r="A134" s="272" t="s">
        <v>278</v>
      </c>
      <c r="B134" s="273" t="s">
        <v>279</v>
      </c>
      <c r="C134" s="411">
        <v>4472.2</v>
      </c>
      <c r="D134" s="411">
        <v>4472.2</v>
      </c>
      <c r="E134" s="412">
        <v>4229.6</v>
      </c>
      <c r="F134" s="388">
        <f t="shared" si="9"/>
        <v>-242.59999999999945</v>
      </c>
      <c r="G134" s="274">
        <f t="shared" si="10"/>
        <v>94.5753767720585</v>
      </c>
      <c r="H134" s="275">
        <f t="shared" si="14"/>
        <v>94.5753767720585</v>
      </c>
      <c r="I134" s="238"/>
    </row>
    <row r="135" spans="1:9" s="120" customFormat="1" ht="36.75" customHeight="1">
      <c r="A135" s="234" t="s">
        <v>280</v>
      </c>
      <c r="B135" s="233" t="s">
        <v>281</v>
      </c>
      <c r="C135" s="206">
        <v>8936.7</v>
      </c>
      <c r="D135" s="206">
        <v>8936.7</v>
      </c>
      <c r="E135" s="207">
        <v>8704.8</v>
      </c>
      <c r="F135" s="187">
        <f t="shared" si="9"/>
        <v>-231.90000000000146</v>
      </c>
      <c r="G135" s="270">
        <f t="shared" si="10"/>
        <v>97.40508241297121</v>
      </c>
      <c r="H135" s="271">
        <f t="shared" si="14"/>
        <v>97.40508241297121</v>
      </c>
      <c r="I135" s="238"/>
    </row>
    <row r="136" spans="1:9" s="120" customFormat="1" ht="35.25" customHeight="1">
      <c r="A136" s="234" t="s">
        <v>282</v>
      </c>
      <c r="B136" s="233" t="s">
        <v>283</v>
      </c>
      <c r="C136" s="206">
        <v>686.7</v>
      </c>
      <c r="D136" s="206">
        <v>686.7</v>
      </c>
      <c r="E136" s="207">
        <v>663.1</v>
      </c>
      <c r="F136" s="187">
        <f t="shared" si="9"/>
        <v>-23.600000000000023</v>
      </c>
      <c r="G136" s="270">
        <f t="shared" si="10"/>
        <v>96.5632736274938</v>
      </c>
      <c r="H136" s="271">
        <f t="shared" si="14"/>
        <v>96.5632736274938</v>
      </c>
      <c r="I136" s="238"/>
    </row>
    <row r="137" spans="1:9" s="120" customFormat="1" ht="20.25" customHeight="1" thickBot="1">
      <c r="A137" s="399" t="s">
        <v>284</v>
      </c>
      <c r="B137" s="402" t="s">
        <v>285</v>
      </c>
      <c r="C137" s="266">
        <v>625</v>
      </c>
      <c r="D137" s="266">
        <v>625</v>
      </c>
      <c r="E137" s="267">
        <v>518.6</v>
      </c>
      <c r="F137" s="396">
        <f t="shared" si="9"/>
        <v>-106.39999999999998</v>
      </c>
      <c r="G137" s="270">
        <f t="shared" si="10"/>
        <v>82.976</v>
      </c>
      <c r="H137" s="271">
        <f t="shared" si="14"/>
        <v>82.976</v>
      </c>
      <c r="I137" s="238"/>
    </row>
    <row r="138" spans="1:9" s="120" customFormat="1" ht="20.25" customHeight="1" thickBot="1">
      <c r="A138" s="391" t="s">
        <v>151</v>
      </c>
      <c r="B138" s="410" t="s">
        <v>28</v>
      </c>
      <c r="C138" s="385">
        <f>C139+C140</f>
        <v>2119.9</v>
      </c>
      <c r="D138" s="385">
        <f>D139+D140</f>
        <v>2119.9</v>
      </c>
      <c r="E138" s="385">
        <f>E139+E140</f>
        <v>2049.6</v>
      </c>
      <c r="F138" s="389">
        <f t="shared" si="9"/>
        <v>-70.30000000000018</v>
      </c>
      <c r="G138" s="407">
        <f t="shared" si="10"/>
        <v>96.6838058398981</v>
      </c>
      <c r="H138" s="407">
        <f t="shared" si="14"/>
        <v>96.6838058398981</v>
      </c>
      <c r="I138" s="119"/>
    </row>
    <row r="139" spans="1:9" s="14" customFormat="1" ht="37.5" customHeight="1">
      <c r="A139" s="272" t="s">
        <v>286</v>
      </c>
      <c r="B139" s="273" t="s">
        <v>287</v>
      </c>
      <c r="C139" s="411">
        <v>76.1</v>
      </c>
      <c r="D139" s="411">
        <v>76.1</v>
      </c>
      <c r="E139" s="411">
        <v>76.1</v>
      </c>
      <c r="F139" s="388">
        <f t="shared" si="9"/>
        <v>0</v>
      </c>
      <c r="G139" s="274">
        <f t="shared" si="10"/>
        <v>100</v>
      </c>
      <c r="H139" s="275">
        <f t="shared" si="14"/>
        <v>100</v>
      </c>
      <c r="I139" s="82"/>
    </row>
    <row r="140" spans="1:9" s="14" customFormat="1" ht="39.75" customHeight="1" thickBot="1">
      <c r="A140" s="399" t="s">
        <v>288</v>
      </c>
      <c r="B140" s="402" t="s">
        <v>289</v>
      </c>
      <c r="C140" s="266">
        <v>2043.8</v>
      </c>
      <c r="D140" s="266">
        <v>2043.8</v>
      </c>
      <c r="E140" s="266">
        <v>1973.5</v>
      </c>
      <c r="F140" s="396">
        <f t="shared" si="9"/>
        <v>-70.29999999999995</v>
      </c>
      <c r="G140" s="270">
        <f t="shared" si="10"/>
        <v>96.56032879929543</v>
      </c>
      <c r="H140" s="271">
        <f t="shared" si="14"/>
        <v>96.56032879929543</v>
      </c>
      <c r="I140" s="82"/>
    </row>
    <row r="141" spans="1:9" s="120" customFormat="1" ht="20.25" customHeight="1" thickBot="1">
      <c r="A141" s="391" t="s">
        <v>152</v>
      </c>
      <c r="B141" s="410" t="s">
        <v>89</v>
      </c>
      <c r="C141" s="385">
        <f>C142+C143+C144</f>
        <v>9141.7</v>
      </c>
      <c r="D141" s="385">
        <f>D142+D143+D144</f>
        <v>9141.7</v>
      </c>
      <c r="E141" s="385">
        <f>E142+E143+E144</f>
        <v>8571.300000000001</v>
      </c>
      <c r="F141" s="397">
        <f t="shared" si="9"/>
        <v>-570.3999999999996</v>
      </c>
      <c r="G141" s="407">
        <f t="shared" si="10"/>
        <v>93.76046030825776</v>
      </c>
      <c r="H141" s="407">
        <f t="shared" si="14"/>
        <v>93.76046030825776</v>
      </c>
      <c r="I141" s="119"/>
    </row>
    <row r="142" spans="1:9" s="14" customFormat="1" ht="56.25" customHeight="1">
      <c r="A142" s="272" t="s">
        <v>194</v>
      </c>
      <c r="B142" s="273" t="s">
        <v>290</v>
      </c>
      <c r="C142" s="411">
        <v>1710</v>
      </c>
      <c r="D142" s="411">
        <v>1710</v>
      </c>
      <c r="E142" s="411">
        <v>1605.3</v>
      </c>
      <c r="F142" s="388">
        <f t="shared" si="9"/>
        <v>-104.70000000000005</v>
      </c>
      <c r="G142" s="274">
        <f t="shared" si="10"/>
        <v>93.87719298245614</v>
      </c>
      <c r="H142" s="275">
        <f t="shared" si="14"/>
        <v>93.87719298245614</v>
      </c>
      <c r="I142" s="82"/>
    </row>
    <row r="143" spans="1:9" s="14" customFormat="1" ht="20.25" customHeight="1">
      <c r="A143" s="234" t="s">
        <v>195</v>
      </c>
      <c r="B143" s="233" t="s">
        <v>196</v>
      </c>
      <c r="C143" s="206">
        <v>6551.7</v>
      </c>
      <c r="D143" s="206">
        <v>6551.7</v>
      </c>
      <c r="E143" s="206">
        <v>6125.6</v>
      </c>
      <c r="F143" s="187">
        <f t="shared" si="9"/>
        <v>-426.09999999999945</v>
      </c>
      <c r="G143" s="270">
        <f t="shared" si="10"/>
        <v>93.49634446021643</v>
      </c>
      <c r="H143" s="271">
        <f t="shared" si="14"/>
        <v>93.49634446021643</v>
      </c>
      <c r="I143" s="82"/>
    </row>
    <row r="144" spans="1:9" s="14" customFormat="1" ht="20.25" customHeight="1" thickBot="1">
      <c r="A144" s="399" t="s">
        <v>291</v>
      </c>
      <c r="B144" s="402" t="s">
        <v>292</v>
      </c>
      <c r="C144" s="266">
        <v>880</v>
      </c>
      <c r="D144" s="266">
        <v>880</v>
      </c>
      <c r="E144" s="266">
        <v>840.4</v>
      </c>
      <c r="F144" s="396">
        <f t="shared" si="9"/>
        <v>-39.60000000000002</v>
      </c>
      <c r="G144" s="270">
        <f t="shared" si="10"/>
        <v>95.5</v>
      </c>
      <c r="H144" s="271">
        <f t="shared" si="14"/>
        <v>95.5</v>
      </c>
      <c r="I144" s="82"/>
    </row>
    <row r="145" spans="1:9" s="120" customFormat="1" ht="20.25" customHeight="1" thickBot="1">
      <c r="A145" s="391" t="s">
        <v>165</v>
      </c>
      <c r="B145" s="410" t="s">
        <v>166</v>
      </c>
      <c r="C145" s="385">
        <f>C146+C147+C148+C149+C150+C151</f>
        <v>8184</v>
      </c>
      <c r="D145" s="385">
        <f>D146+D147+D148+D149+D150+D151</f>
        <v>8184</v>
      </c>
      <c r="E145" s="385">
        <f>E146+E147+E148+E149+E150+E151</f>
        <v>6774</v>
      </c>
      <c r="F145" s="389">
        <f t="shared" si="9"/>
        <v>-1410</v>
      </c>
      <c r="G145" s="407">
        <f t="shared" si="10"/>
        <v>82.77126099706746</v>
      </c>
      <c r="H145" s="407">
        <f t="shared" si="14"/>
        <v>82.77126099706746</v>
      </c>
      <c r="I145" s="119"/>
    </row>
    <row r="146" spans="1:9" s="228" customFormat="1" ht="20.25" customHeight="1">
      <c r="A146" s="272" t="s">
        <v>293</v>
      </c>
      <c r="B146" s="273" t="s">
        <v>294</v>
      </c>
      <c r="C146" s="312">
        <v>100</v>
      </c>
      <c r="D146" s="312">
        <v>100</v>
      </c>
      <c r="E146" s="313">
        <v>25</v>
      </c>
      <c r="F146" s="388">
        <f t="shared" si="9"/>
        <v>-75</v>
      </c>
      <c r="G146" s="274">
        <f t="shared" si="10"/>
        <v>25</v>
      </c>
      <c r="H146" s="275">
        <f t="shared" si="14"/>
        <v>25</v>
      </c>
      <c r="I146" s="227"/>
    </row>
    <row r="147" spans="1:9" s="228" customFormat="1" ht="20.25" customHeight="1">
      <c r="A147" s="234" t="s">
        <v>201</v>
      </c>
      <c r="B147" s="233" t="s">
        <v>203</v>
      </c>
      <c r="C147" s="239">
        <v>948</v>
      </c>
      <c r="D147" s="239">
        <v>948</v>
      </c>
      <c r="E147" s="226">
        <v>902.4</v>
      </c>
      <c r="F147" s="187">
        <f t="shared" si="9"/>
        <v>-45.60000000000002</v>
      </c>
      <c r="G147" s="270">
        <f t="shared" si="10"/>
        <v>95.18987341772151</v>
      </c>
      <c r="H147" s="271">
        <f t="shared" si="14"/>
        <v>95.18987341772151</v>
      </c>
      <c r="I147" s="227"/>
    </row>
    <row r="148" spans="1:9" s="228" customFormat="1" ht="39" customHeight="1">
      <c r="A148" s="234" t="s">
        <v>202</v>
      </c>
      <c r="B148" s="233" t="s">
        <v>204</v>
      </c>
      <c r="C148" s="239">
        <v>1524.5</v>
      </c>
      <c r="D148" s="239">
        <v>1524.5</v>
      </c>
      <c r="E148" s="226">
        <v>1517.6</v>
      </c>
      <c r="F148" s="187">
        <f t="shared" si="9"/>
        <v>-6.900000000000091</v>
      </c>
      <c r="G148" s="270">
        <f t="shared" si="10"/>
        <v>99.54739258773367</v>
      </c>
      <c r="H148" s="271">
        <f t="shared" si="14"/>
        <v>99.54739258773367</v>
      </c>
      <c r="I148" s="227"/>
    </row>
    <row r="149" spans="1:9" s="228" customFormat="1" ht="36.75" customHeight="1">
      <c r="A149" s="234" t="s">
        <v>295</v>
      </c>
      <c r="B149" s="233" t="s">
        <v>296</v>
      </c>
      <c r="C149" s="239">
        <v>5555.8</v>
      </c>
      <c r="D149" s="239">
        <v>5555.8</v>
      </c>
      <c r="E149" s="226">
        <v>4303.3</v>
      </c>
      <c r="F149" s="187">
        <f t="shared" si="9"/>
        <v>-1252.5</v>
      </c>
      <c r="G149" s="270">
        <f t="shared" si="10"/>
        <v>77.4559919363548</v>
      </c>
      <c r="H149" s="271">
        <f t="shared" si="14"/>
        <v>77.4559919363548</v>
      </c>
      <c r="I149" s="227"/>
    </row>
    <row r="150" spans="1:9" s="228" customFormat="1" ht="19.5" customHeight="1">
      <c r="A150" s="234" t="s">
        <v>297</v>
      </c>
      <c r="B150" s="233" t="s">
        <v>298</v>
      </c>
      <c r="C150" s="239">
        <v>30</v>
      </c>
      <c r="D150" s="239">
        <v>30</v>
      </c>
      <c r="E150" s="226"/>
      <c r="F150" s="187">
        <f t="shared" si="9"/>
        <v>-30</v>
      </c>
      <c r="G150" s="270">
        <f t="shared" si="10"/>
        <v>0</v>
      </c>
      <c r="H150" s="271">
        <f t="shared" si="14"/>
        <v>0</v>
      </c>
      <c r="I150" s="227"/>
    </row>
    <row r="151" spans="1:9" s="228" customFormat="1" ht="19.5" customHeight="1" thickBot="1">
      <c r="A151" s="399" t="s">
        <v>299</v>
      </c>
      <c r="B151" s="402" t="s">
        <v>300</v>
      </c>
      <c r="C151" s="269">
        <v>25.7</v>
      </c>
      <c r="D151" s="269">
        <v>25.7</v>
      </c>
      <c r="E151" s="270">
        <v>25.7</v>
      </c>
      <c r="F151" s="396">
        <f t="shared" si="9"/>
        <v>0</v>
      </c>
      <c r="G151" s="270">
        <f t="shared" si="10"/>
        <v>100</v>
      </c>
      <c r="H151" s="271">
        <f t="shared" si="14"/>
        <v>100</v>
      </c>
      <c r="I151" s="227"/>
    </row>
    <row r="152" spans="1:9" s="120" customFormat="1" ht="24" customHeight="1" thickBot="1">
      <c r="A152" s="391" t="s">
        <v>153</v>
      </c>
      <c r="B152" s="410" t="s">
        <v>157</v>
      </c>
      <c r="C152" s="385">
        <f>C153+C154+C155+C156+C157</f>
        <v>2408.9</v>
      </c>
      <c r="D152" s="385">
        <f>D153+D154+D155+D156+D157</f>
        <v>2408.9</v>
      </c>
      <c r="E152" s="385">
        <f>E153+E154+E155+E156+E157</f>
        <v>2178.0000000000005</v>
      </c>
      <c r="F152" s="389">
        <f t="shared" si="9"/>
        <v>-230.89999999999964</v>
      </c>
      <c r="G152" s="407">
        <f t="shared" si="10"/>
        <v>90.4147121092615</v>
      </c>
      <c r="H152" s="407">
        <f t="shared" si="14"/>
        <v>90.4147121092615</v>
      </c>
      <c r="I152" s="119"/>
    </row>
    <row r="153" spans="1:9" s="14" customFormat="1" ht="41.25" customHeight="1">
      <c r="A153" s="272" t="s">
        <v>301</v>
      </c>
      <c r="B153" s="273" t="s">
        <v>302</v>
      </c>
      <c r="C153" s="312">
        <v>60</v>
      </c>
      <c r="D153" s="312">
        <v>60</v>
      </c>
      <c r="E153" s="313">
        <v>3.5</v>
      </c>
      <c r="F153" s="413">
        <f t="shared" si="9"/>
        <v>-56.5</v>
      </c>
      <c r="G153" s="274">
        <f t="shared" si="10"/>
        <v>5.833333333333333</v>
      </c>
      <c r="H153" s="275">
        <f t="shared" si="14"/>
        <v>5.833333333333333</v>
      </c>
      <c r="I153" s="82"/>
    </row>
    <row r="154" spans="1:9" s="14" customFormat="1" ht="24" customHeight="1">
      <c r="A154" s="234" t="s">
        <v>303</v>
      </c>
      <c r="B154" s="233" t="s">
        <v>304</v>
      </c>
      <c r="C154" s="226">
        <v>2168.9</v>
      </c>
      <c r="D154" s="226">
        <v>2168.9</v>
      </c>
      <c r="E154" s="226">
        <v>2110.9</v>
      </c>
      <c r="F154" s="314">
        <f t="shared" si="9"/>
        <v>-58</v>
      </c>
      <c r="G154" s="270">
        <f t="shared" si="10"/>
        <v>97.32583337175527</v>
      </c>
      <c r="H154" s="271">
        <f t="shared" si="14"/>
        <v>97.32583337175527</v>
      </c>
      <c r="I154" s="82"/>
    </row>
    <row r="155" spans="1:9" s="14" customFormat="1" ht="21" customHeight="1">
      <c r="A155" s="234" t="s">
        <v>305</v>
      </c>
      <c r="B155" s="233" t="s">
        <v>306</v>
      </c>
      <c r="C155" s="226">
        <v>50</v>
      </c>
      <c r="D155" s="226">
        <v>50</v>
      </c>
      <c r="E155" s="226">
        <v>18.8</v>
      </c>
      <c r="F155" s="314">
        <f t="shared" si="9"/>
        <v>-31.2</v>
      </c>
      <c r="G155" s="270">
        <f t="shared" si="10"/>
        <v>37.6</v>
      </c>
      <c r="H155" s="271">
        <f t="shared" si="14"/>
        <v>37.6</v>
      </c>
      <c r="I155" s="82"/>
    </row>
    <row r="156" spans="1:9" s="14" customFormat="1" ht="20.25" customHeight="1">
      <c r="A156" s="234" t="s">
        <v>307</v>
      </c>
      <c r="B156" s="233" t="s">
        <v>308</v>
      </c>
      <c r="C156" s="226">
        <v>80</v>
      </c>
      <c r="D156" s="226">
        <v>80</v>
      </c>
      <c r="E156" s="226">
        <v>44.8</v>
      </c>
      <c r="F156" s="314">
        <f t="shared" si="9"/>
        <v>-35.2</v>
      </c>
      <c r="G156" s="270">
        <f t="shared" si="10"/>
        <v>55.99999999999999</v>
      </c>
      <c r="H156" s="271">
        <f t="shared" si="14"/>
        <v>55.99999999999999</v>
      </c>
      <c r="I156" s="82"/>
    </row>
    <row r="157" spans="1:9" s="14" customFormat="1" ht="20.25" customHeight="1" thickBot="1">
      <c r="A157" s="399" t="s">
        <v>309</v>
      </c>
      <c r="B157" s="402" t="s">
        <v>310</v>
      </c>
      <c r="C157" s="270">
        <v>50</v>
      </c>
      <c r="D157" s="270">
        <v>50</v>
      </c>
      <c r="E157" s="270"/>
      <c r="F157" s="416">
        <f t="shared" si="9"/>
        <v>-50</v>
      </c>
      <c r="G157" s="270">
        <f t="shared" si="10"/>
        <v>0</v>
      </c>
      <c r="H157" s="271">
        <f t="shared" si="14"/>
        <v>0</v>
      </c>
      <c r="I157" s="82"/>
    </row>
    <row r="158" spans="1:9" s="203" customFormat="1" ht="27.75" customHeight="1" thickBot="1">
      <c r="A158" s="414"/>
      <c r="B158" s="415" t="s">
        <v>54</v>
      </c>
      <c r="C158" s="385">
        <f>C95+C100+C120+C133+C138+C141+C145+C152+C116</f>
        <v>220011.5</v>
      </c>
      <c r="D158" s="385">
        <f>D95+D100+D120+D133+D138+D141+D145+D152+D116</f>
        <v>220011.5</v>
      </c>
      <c r="E158" s="385">
        <f>E95+E100+E120+E133+E138+E141+E145+E152+E116</f>
        <v>210299.79999999996</v>
      </c>
      <c r="F158" s="389">
        <f t="shared" si="9"/>
        <v>-9711.70000000004</v>
      </c>
      <c r="G158" s="385">
        <f aca="true" t="shared" si="15" ref="G158:G166">IF(C158=0,"",IF(($E158/C158*100)&gt;=200,"В/100",$E158/C158*100))</f>
        <v>95.5858216502319</v>
      </c>
      <c r="H158" s="385">
        <f aca="true" t="shared" si="16" ref="H158:H163">IF(D158=0,"",IF((E158/D158*100)&gt;=200,"В/100",E158/D158*100))</f>
        <v>95.5858216502319</v>
      </c>
      <c r="I158" s="84"/>
    </row>
    <row r="159" spans="1:9" s="14" customFormat="1" ht="39" customHeight="1" hidden="1" thickBot="1">
      <c r="A159" s="205">
        <v>250339</v>
      </c>
      <c r="B159" s="32" t="s">
        <v>90</v>
      </c>
      <c r="C159" s="209"/>
      <c r="D159" s="209"/>
      <c r="E159" s="210"/>
      <c r="F159" s="264">
        <f>D159-E159</f>
        <v>0</v>
      </c>
      <c r="G159" s="277">
        <f t="shared" si="15"/>
      </c>
      <c r="H159" s="208">
        <f t="shared" si="16"/>
      </c>
      <c r="I159" s="83"/>
    </row>
    <row r="160" spans="1:9" s="246" customFormat="1" ht="26.25" customHeight="1" thickBot="1">
      <c r="A160" s="415">
        <v>9000</v>
      </c>
      <c r="B160" s="419" t="s">
        <v>162</v>
      </c>
      <c r="C160" s="421">
        <f>C161+C162+C163</f>
        <v>2400.4</v>
      </c>
      <c r="D160" s="421">
        <f>D161+D162+D163</f>
        <v>2400.4</v>
      </c>
      <c r="E160" s="421">
        <f>E161+E162+E163</f>
        <v>801.7</v>
      </c>
      <c r="F160" s="397">
        <f t="shared" si="9"/>
        <v>-1598.7</v>
      </c>
      <c r="G160" s="421">
        <f t="shared" si="15"/>
        <v>33.39860023329445</v>
      </c>
      <c r="H160" s="423">
        <f t="shared" si="16"/>
        <v>33.39860023329445</v>
      </c>
      <c r="I160" s="276"/>
    </row>
    <row r="161" spans="1:9" s="204" customFormat="1" ht="38.25" customHeight="1" hidden="1">
      <c r="A161" s="417"/>
      <c r="B161" s="418"/>
      <c r="C161" s="420"/>
      <c r="D161" s="420"/>
      <c r="E161" s="420"/>
      <c r="F161" s="422">
        <f aca="true" t="shared" si="17" ref="F161:F166">D161-E161</f>
        <v>0</v>
      </c>
      <c r="G161" s="420">
        <f t="shared" si="15"/>
      </c>
      <c r="H161" s="211">
        <f>IF(D161=0,"",IF((E161/D161*100)&gt;=200,"В/100",E161/D161*100))</f>
      </c>
      <c r="I161" s="83"/>
    </row>
    <row r="162" spans="1:9" s="204" customFormat="1" ht="24" customHeight="1">
      <c r="A162" s="234" t="s">
        <v>159</v>
      </c>
      <c r="B162" s="233" t="s">
        <v>158</v>
      </c>
      <c r="C162" s="315">
        <v>1770.4</v>
      </c>
      <c r="D162" s="315">
        <v>1770.4</v>
      </c>
      <c r="E162" s="315">
        <v>171.7</v>
      </c>
      <c r="F162" s="314">
        <f>E162-D162</f>
        <v>-1598.7</v>
      </c>
      <c r="G162" s="315">
        <f t="shared" si="15"/>
        <v>9.698373248983279</v>
      </c>
      <c r="H162" s="315">
        <f>IF(D162=0,"",IF((E162/D162*100)&gt;=200,"В/100",E162/D162*100))</f>
        <v>9.698373248983279</v>
      </c>
      <c r="I162" s="83"/>
    </row>
    <row r="163" spans="1:9" s="204" customFormat="1" ht="38.25" customHeight="1" thickBot="1">
      <c r="A163" s="234" t="s">
        <v>160</v>
      </c>
      <c r="B163" s="233" t="s">
        <v>161</v>
      </c>
      <c r="C163" s="316">
        <v>630</v>
      </c>
      <c r="D163" s="316">
        <v>630</v>
      </c>
      <c r="E163" s="316">
        <v>630</v>
      </c>
      <c r="F163" s="425">
        <f t="shared" si="17"/>
        <v>0</v>
      </c>
      <c r="G163" s="317">
        <f t="shared" si="15"/>
        <v>100</v>
      </c>
      <c r="H163" s="318">
        <f t="shared" si="16"/>
        <v>100</v>
      </c>
      <c r="I163" s="83"/>
    </row>
    <row r="164" spans="1:9" s="203" customFormat="1" ht="29.25" customHeight="1" thickBot="1">
      <c r="A164" s="278"/>
      <c r="B164" s="279" t="s">
        <v>55</v>
      </c>
      <c r="C164" s="280">
        <f>C158+C160</f>
        <v>222411.9</v>
      </c>
      <c r="D164" s="280">
        <f>D158+D160</f>
        <v>222411.9</v>
      </c>
      <c r="E164" s="424">
        <f>E158+E160</f>
        <v>211101.49999999997</v>
      </c>
      <c r="F164" s="426">
        <f>E164-D164</f>
        <v>-11310.400000000023</v>
      </c>
      <c r="G164" s="280">
        <f t="shared" si="15"/>
        <v>94.91466059145216</v>
      </c>
      <c r="H164" s="281">
        <f>IF(D164=0,"",IF((E164/D164*100)&gt;=200,"В/100",E164/D164*100))</f>
        <v>94.91466059145216</v>
      </c>
      <c r="I164" s="85"/>
    </row>
    <row r="165" spans="1:9" s="213" customFormat="1" ht="29.25" customHeight="1" thickBot="1">
      <c r="A165" s="282"/>
      <c r="B165" s="283" t="s">
        <v>198</v>
      </c>
      <c r="C165" s="284"/>
      <c r="D165" s="284"/>
      <c r="E165" s="284"/>
      <c r="F165" s="285">
        <f t="shared" si="17"/>
        <v>0</v>
      </c>
      <c r="G165" s="284"/>
      <c r="H165" s="286"/>
      <c r="I165" s="212"/>
    </row>
    <row r="166" spans="1:9" s="342" customFormat="1" ht="44.25" customHeight="1" thickBot="1">
      <c r="A166" s="339" t="s">
        <v>199</v>
      </c>
      <c r="B166" s="340" t="s">
        <v>200</v>
      </c>
      <c r="C166" s="319">
        <v>50</v>
      </c>
      <c r="D166" s="319">
        <v>50</v>
      </c>
      <c r="E166" s="319">
        <v>50</v>
      </c>
      <c r="F166" s="320">
        <f t="shared" si="17"/>
        <v>0</v>
      </c>
      <c r="G166" s="315">
        <f t="shared" si="15"/>
        <v>100</v>
      </c>
      <c r="H166" s="318">
        <f>IF(D166=0,"",IF((E166/D166*100)&gt;=200,"В/100",E166/D166*100))</f>
        <v>100</v>
      </c>
      <c r="I166" s="341"/>
    </row>
    <row r="167" spans="1:9" s="20" customFormat="1" ht="27.75" customHeight="1" thickBot="1">
      <c r="A167" s="34"/>
      <c r="B167" s="22" t="s">
        <v>58</v>
      </c>
      <c r="C167" s="321"/>
      <c r="D167" s="321"/>
      <c r="E167" s="322"/>
      <c r="F167" s="323"/>
      <c r="G167" s="321"/>
      <c r="H167" s="324"/>
      <c r="I167" s="88"/>
    </row>
    <row r="168" spans="1:29" s="347" customFormat="1" ht="19.5">
      <c r="A168" s="343">
        <v>602000</v>
      </c>
      <c r="B168" s="344" t="s">
        <v>31</v>
      </c>
      <c r="C168" s="325"/>
      <c r="D168" s="326"/>
      <c r="E168" s="327">
        <v>-9221.1</v>
      </c>
      <c r="F168" s="327"/>
      <c r="G168" s="328"/>
      <c r="H168" s="329"/>
      <c r="I168" s="345"/>
      <c r="J168" s="346"/>
      <c r="K168" s="346"/>
      <c r="L168" s="346"/>
      <c r="M168" s="346"/>
      <c r="N168" s="346"/>
      <c r="O168" s="346"/>
      <c r="P168" s="346"/>
      <c r="Q168" s="346"/>
      <c r="R168" s="346"/>
      <c r="S168" s="346"/>
      <c r="T168" s="346"/>
      <c r="U168" s="346"/>
      <c r="V168" s="346"/>
      <c r="W168" s="346"/>
      <c r="X168" s="346"/>
      <c r="Y168" s="346"/>
      <c r="Z168" s="346"/>
      <c r="AA168" s="346"/>
      <c r="AB168" s="346"/>
      <c r="AC168" s="346"/>
    </row>
    <row r="169" spans="1:29" s="347" customFormat="1" ht="19.5">
      <c r="A169" s="348">
        <v>602100</v>
      </c>
      <c r="B169" s="349" t="s">
        <v>32</v>
      </c>
      <c r="C169" s="330"/>
      <c r="D169" s="331"/>
      <c r="E169" s="332">
        <v>7821.1</v>
      </c>
      <c r="F169" s="332"/>
      <c r="G169" s="333"/>
      <c r="H169" s="333"/>
      <c r="I169" s="350"/>
      <c r="J169" s="346"/>
      <c r="K169" s="346"/>
      <c r="L169" s="346"/>
      <c r="M169" s="346"/>
      <c r="N169" s="346"/>
      <c r="O169" s="346"/>
      <c r="P169" s="346"/>
      <c r="Q169" s="346"/>
      <c r="R169" s="346"/>
      <c r="S169" s="346"/>
      <c r="T169" s="346"/>
      <c r="U169" s="346"/>
      <c r="V169" s="346"/>
      <c r="W169" s="346"/>
      <c r="X169" s="346"/>
      <c r="Y169" s="346"/>
      <c r="Z169" s="346"/>
      <c r="AA169" s="346"/>
      <c r="AB169" s="346"/>
      <c r="AC169" s="346"/>
    </row>
    <row r="170" spans="1:29" s="347" customFormat="1" ht="19.5" customHeight="1">
      <c r="A170" s="348">
        <v>602200</v>
      </c>
      <c r="B170" s="349" t="s">
        <v>33</v>
      </c>
      <c r="C170" s="330"/>
      <c r="D170" s="330"/>
      <c r="E170" s="334">
        <v>17866.7</v>
      </c>
      <c r="F170" s="334"/>
      <c r="G170" s="333"/>
      <c r="H170" s="333"/>
      <c r="I170" s="345"/>
      <c r="J170" s="346"/>
      <c r="K170" s="346"/>
      <c r="L170" s="346"/>
      <c r="M170" s="346"/>
      <c r="N170" s="346"/>
      <c r="O170" s="346"/>
      <c r="P170" s="346"/>
      <c r="Q170" s="346"/>
      <c r="R170" s="346"/>
      <c r="S170" s="346"/>
      <c r="T170" s="346"/>
      <c r="U170" s="346"/>
      <c r="V170" s="346"/>
      <c r="W170" s="346"/>
      <c r="X170" s="346"/>
      <c r="Y170" s="346"/>
      <c r="Z170" s="346"/>
      <c r="AA170" s="346"/>
      <c r="AB170" s="346"/>
      <c r="AC170" s="346"/>
    </row>
    <row r="171" spans="1:29" s="347" customFormat="1" ht="19.5" hidden="1">
      <c r="A171" s="348"/>
      <c r="B171" s="349" t="s">
        <v>14</v>
      </c>
      <c r="C171" s="330"/>
      <c r="D171" s="331"/>
      <c r="E171" s="332"/>
      <c r="F171" s="332"/>
      <c r="G171" s="333"/>
      <c r="H171" s="333"/>
      <c r="I171" s="345"/>
      <c r="J171" s="346"/>
      <c r="K171" s="346"/>
      <c r="L171" s="346"/>
      <c r="M171" s="346"/>
      <c r="N171" s="346"/>
      <c r="O171" s="346"/>
      <c r="P171" s="346"/>
      <c r="Q171" s="346"/>
      <c r="R171" s="346"/>
      <c r="S171" s="346"/>
      <c r="T171" s="346"/>
      <c r="U171" s="346"/>
      <c r="V171" s="346"/>
      <c r="W171" s="346"/>
      <c r="X171" s="346"/>
      <c r="Y171" s="346"/>
      <c r="Z171" s="346"/>
      <c r="AA171" s="346"/>
      <c r="AB171" s="346"/>
      <c r="AC171" s="346"/>
    </row>
    <row r="172" spans="1:29" s="347" customFormat="1" ht="19.5" hidden="1">
      <c r="A172" s="348"/>
      <c r="B172" s="349" t="s">
        <v>12</v>
      </c>
      <c r="C172" s="330"/>
      <c r="D172" s="331"/>
      <c r="E172" s="332"/>
      <c r="F172" s="332"/>
      <c r="G172" s="333"/>
      <c r="H172" s="333"/>
      <c r="I172" s="351"/>
      <c r="J172" s="346"/>
      <c r="K172" s="346"/>
      <c r="L172" s="346"/>
      <c r="M172" s="346"/>
      <c r="N172" s="346"/>
      <c r="O172" s="346"/>
      <c r="P172" s="346"/>
      <c r="Q172" s="346"/>
      <c r="R172" s="346"/>
      <c r="S172" s="346"/>
      <c r="T172" s="346"/>
      <c r="U172" s="346"/>
      <c r="V172" s="346"/>
      <c r="W172" s="346"/>
      <c r="X172" s="346"/>
      <c r="Y172" s="346"/>
      <c r="Z172" s="346"/>
      <c r="AA172" s="346"/>
      <c r="AB172" s="346"/>
      <c r="AC172" s="346"/>
    </row>
    <row r="173" spans="1:29" s="347" customFormat="1" ht="19.5" hidden="1">
      <c r="A173" s="348"/>
      <c r="B173" s="349" t="s">
        <v>13</v>
      </c>
      <c r="C173" s="330"/>
      <c r="D173" s="330"/>
      <c r="E173" s="334"/>
      <c r="F173" s="334"/>
      <c r="G173" s="333"/>
      <c r="H173" s="333"/>
      <c r="I173" s="345"/>
      <c r="J173" s="346"/>
      <c r="K173" s="346"/>
      <c r="L173" s="346"/>
      <c r="M173" s="346"/>
      <c r="N173" s="346"/>
      <c r="O173" s="346"/>
      <c r="P173" s="346"/>
      <c r="Q173" s="346"/>
      <c r="R173" s="346"/>
      <c r="S173" s="346"/>
      <c r="T173" s="346"/>
      <c r="U173" s="346"/>
      <c r="V173" s="346"/>
      <c r="W173" s="346"/>
      <c r="X173" s="346"/>
      <c r="Y173" s="346"/>
      <c r="Z173" s="346"/>
      <c r="AA173" s="346"/>
      <c r="AB173" s="346"/>
      <c r="AC173" s="346"/>
    </row>
    <row r="174" spans="1:29" s="347" customFormat="1" ht="19.5" hidden="1">
      <c r="A174" s="348"/>
      <c r="B174" s="349" t="s">
        <v>15</v>
      </c>
      <c r="C174" s="330"/>
      <c r="D174" s="331"/>
      <c r="E174" s="332"/>
      <c r="F174" s="332"/>
      <c r="G174" s="333"/>
      <c r="H174" s="333"/>
      <c r="I174" s="345"/>
      <c r="J174" s="346"/>
      <c r="K174" s="346"/>
      <c r="L174" s="346"/>
      <c r="M174" s="346"/>
      <c r="N174" s="346"/>
      <c r="O174" s="346"/>
      <c r="P174" s="346"/>
      <c r="Q174" s="346"/>
      <c r="R174" s="346"/>
      <c r="S174" s="346"/>
      <c r="T174" s="346"/>
      <c r="U174" s="346"/>
      <c r="V174" s="346"/>
      <c r="W174" s="346"/>
      <c r="X174" s="346"/>
      <c r="Y174" s="346"/>
      <c r="Z174" s="346"/>
      <c r="AA174" s="346"/>
      <c r="AB174" s="346"/>
      <c r="AC174" s="346"/>
    </row>
    <row r="175" spans="1:29" s="356" customFormat="1" ht="19.5" hidden="1">
      <c r="A175" s="352"/>
      <c r="B175" s="353" t="s">
        <v>35</v>
      </c>
      <c r="C175" s="335"/>
      <c r="D175" s="336"/>
      <c r="E175" s="337"/>
      <c r="F175" s="337"/>
      <c r="G175" s="338"/>
      <c r="H175" s="338"/>
      <c r="I175" s="354"/>
      <c r="J175" s="355"/>
      <c r="K175" s="355"/>
      <c r="L175" s="355"/>
      <c r="M175" s="355"/>
      <c r="N175" s="355"/>
      <c r="O175" s="355"/>
      <c r="P175" s="355"/>
      <c r="Q175" s="355"/>
      <c r="R175" s="355"/>
      <c r="S175" s="355"/>
      <c r="T175" s="355"/>
      <c r="U175" s="355"/>
      <c r="V175" s="355"/>
      <c r="W175" s="355"/>
      <c r="X175" s="355"/>
      <c r="Y175" s="355"/>
      <c r="Z175" s="355"/>
      <c r="AA175" s="355"/>
      <c r="AB175" s="355"/>
      <c r="AC175" s="355"/>
    </row>
    <row r="176" spans="1:29" s="356" customFormat="1" ht="19.5" hidden="1">
      <c r="A176" s="352"/>
      <c r="B176" s="353" t="s">
        <v>36</v>
      </c>
      <c r="C176" s="335"/>
      <c r="D176" s="336"/>
      <c r="E176" s="337"/>
      <c r="F176" s="337"/>
      <c r="G176" s="338"/>
      <c r="H176" s="338"/>
      <c r="I176" s="354"/>
      <c r="J176" s="355"/>
      <c r="K176" s="355"/>
      <c r="L176" s="355"/>
      <c r="M176" s="355"/>
      <c r="N176" s="355"/>
      <c r="O176" s="355"/>
      <c r="P176" s="355"/>
      <c r="Q176" s="355"/>
      <c r="R176" s="355"/>
      <c r="S176" s="355"/>
      <c r="T176" s="355"/>
      <c r="U176" s="355"/>
      <c r="V176" s="355"/>
      <c r="W176" s="355"/>
      <c r="X176" s="355"/>
      <c r="Y176" s="355"/>
      <c r="Z176" s="355"/>
      <c r="AA176" s="355"/>
      <c r="AB176" s="355"/>
      <c r="AC176" s="355"/>
    </row>
    <row r="177" spans="1:29" s="356" customFormat="1" ht="19.5" hidden="1">
      <c r="A177" s="352"/>
      <c r="B177" s="353" t="s">
        <v>53</v>
      </c>
      <c r="C177" s="335"/>
      <c r="D177" s="336"/>
      <c r="E177" s="337"/>
      <c r="F177" s="337"/>
      <c r="G177" s="338"/>
      <c r="H177" s="338"/>
      <c r="I177" s="354"/>
      <c r="J177" s="355"/>
      <c r="K177" s="355"/>
      <c r="L177" s="355"/>
      <c r="M177" s="355"/>
      <c r="N177" s="355"/>
      <c r="O177" s="355"/>
      <c r="P177" s="355"/>
      <c r="Q177" s="355"/>
      <c r="R177" s="355"/>
      <c r="S177" s="355"/>
      <c r="T177" s="355"/>
      <c r="U177" s="355"/>
      <c r="V177" s="355"/>
      <c r="W177" s="355"/>
      <c r="X177" s="355"/>
      <c r="Y177" s="355"/>
      <c r="Z177" s="355"/>
      <c r="AA177" s="355"/>
      <c r="AB177" s="355"/>
      <c r="AC177" s="355"/>
    </row>
    <row r="178" spans="1:29" s="356" customFormat="1" ht="39" hidden="1">
      <c r="A178" s="352"/>
      <c r="B178" s="353" t="s">
        <v>51</v>
      </c>
      <c r="C178" s="335"/>
      <c r="D178" s="336"/>
      <c r="E178" s="337"/>
      <c r="F178" s="337"/>
      <c r="G178" s="338"/>
      <c r="H178" s="338"/>
      <c r="I178" s="354"/>
      <c r="J178" s="355"/>
      <c r="K178" s="355"/>
      <c r="L178" s="355"/>
      <c r="M178" s="355"/>
      <c r="N178" s="355"/>
      <c r="O178" s="355"/>
      <c r="P178" s="355"/>
      <c r="Q178" s="355"/>
      <c r="R178" s="355"/>
      <c r="S178" s="355"/>
      <c r="T178" s="355"/>
      <c r="U178" s="355"/>
      <c r="V178" s="355"/>
      <c r="W178" s="355"/>
      <c r="X178" s="355"/>
      <c r="Y178" s="355"/>
      <c r="Z178" s="355"/>
      <c r="AA178" s="355"/>
      <c r="AB178" s="355"/>
      <c r="AC178" s="355"/>
    </row>
    <row r="179" spans="1:29" s="356" customFormat="1" ht="19.5" hidden="1">
      <c r="A179" s="352"/>
      <c r="B179" s="353" t="s">
        <v>37</v>
      </c>
      <c r="C179" s="335"/>
      <c r="D179" s="336"/>
      <c r="E179" s="337"/>
      <c r="F179" s="337"/>
      <c r="G179" s="338"/>
      <c r="H179" s="338"/>
      <c r="I179" s="354"/>
      <c r="J179" s="355"/>
      <c r="K179" s="355"/>
      <c r="L179" s="355"/>
      <c r="M179" s="355"/>
      <c r="N179" s="355"/>
      <c r="O179" s="355"/>
      <c r="P179" s="355"/>
      <c r="Q179" s="355"/>
      <c r="R179" s="355"/>
      <c r="S179" s="355"/>
      <c r="T179" s="355"/>
      <c r="U179" s="355"/>
      <c r="V179" s="355"/>
      <c r="W179" s="355"/>
      <c r="X179" s="355"/>
      <c r="Y179" s="355"/>
      <c r="Z179" s="355"/>
      <c r="AA179" s="355"/>
      <c r="AB179" s="355"/>
      <c r="AC179" s="355"/>
    </row>
    <row r="180" spans="1:29" s="356" customFormat="1" ht="39" hidden="1">
      <c r="A180" s="352"/>
      <c r="B180" s="353" t="s">
        <v>38</v>
      </c>
      <c r="C180" s="335"/>
      <c r="D180" s="336"/>
      <c r="E180" s="337"/>
      <c r="F180" s="337"/>
      <c r="G180" s="338"/>
      <c r="H180" s="338"/>
      <c r="I180" s="354"/>
      <c r="J180" s="355"/>
      <c r="K180" s="355"/>
      <c r="L180" s="355"/>
      <c r="M180" s="355"/>
      <c r="N180" s="355"/>
      <c r="O180" s="355"/>
      <c r="P180" s="355"/>
      <c r="Q180" s="355"/>
      <c r="R180" s="355"/>
      <c r="S180" s="355"/>
      <c r="T180" s="355"/>
      <c r="U180" s="355"/>
      <c r="V180" s="355"/>
      <c r="W180" s="355"/>
      <c r="X180" s="355"/>
      <c r="Y180" s="355"/>
      <c r="Z180" s="355"/>
      <c r="AA180" s="355"/>
      <c r="AB180" s="355"/>
      <c r="AC180" s="355"/>
    </row>
    <row r="181" spans="1:29" s="356" customFormat="1" ht="39" hidden="1">
      <c r="A181" s="352"/>
      <c r="B181" s="353" t="s">
        <v>39</v>
      </c>
      <c r="C181" s="335"/>
      <c r="D181" s="336"/>
      <c r="E181" s="337"/>
      <c r="F181" s="337"/>
      <c r="G181" s="338"/>
      <c r="H181" s="338"/>
      <c r="I181" s="354"/>
      <c r="J181" s="355"/>
      <c r="K181" s="355"/>
      <c r="L181" s="355"/>
      <c r="M181" s="355"/>
      <c r="N181" s="355"/>
      <c r="O181" s="355"/>
      <c r="P181" s="355"/>
      <c r="Q181" s="355"/>
      <c r="R181" s="355"/>
      <c r="S181" s="355"/>
      <c r="T181" s="355"/>
      <c r="U181" s="355"/>
      <c r="V181" s="355"/>
      <c r="W181" s="355"/>
      <c r="X181" s="355"/>
      <c r="Y181" s="355"/>
      <c r="Z181" s="355"/>
      <c r="AA181" s="355"/>
      <c r="AB181" s="355"/>
      <c r="AC181" s="355"/>
    </row>
    <row r="182" spans="1:29" s="356" customFormat="1" ht="39" hidden="1">
      <c r="A182" s="352"/>
      <c r="B182" s="353" t="s">
        <v>40</v>
      </c>
      <c r="C182" s="335"/>
      <c r="D182" s="336"/>
      <c r="E182" s="337"/>
      <c r="F182" s="337"/>
      <c r="G182" s="338"/>
      <c r="H182" s="338"/>
      <c r="I182" s="354"/>
      <c r="J182" s="355"/>
      <c r="K182" s="355"/>
      <c r="L182" s="355"/>
      <c r="M182" s="355"/>
      <c r="N182" s="355"/>
      <c r="O182" s="355"/>
      <c r="P182" s="355"/>
      <c r="Q182" s="355"/>
      <c r="R182" s="355"/>
      <c r="S182" s="355"/>
      <c r="T182" s="355"/>
      <c r="U182" s="355"/>
      <c r="V182" s="355"/>
      <c r="W182" s="355"/>
      <c r="X182" s="355"/>
      <c r="Y182" s="355"/>
      <c r="Z182" s="355"/>
      <c r="AA182" s="355"/>
      <c r="AB182" s="355"/>
      <c r="AC182" s="355"/>
    </row>
    <row r="183" spans="1:29" s="356" customFormat="1" ht="19.5" hidden="1">
      <c r="A183" s="352"/>
      <c r="B183" s="353" t="s">
        <v>41</v>
      </c>
      <c r="C183" s="335"/>
      <c r="D183" s="336"/>
      <c r="E183" s="337"/>
      <c r="F183" s="337"/>
      <c r="G183" s="338"/>
      <c r="H183" s="338"/>
      <c r="I183" s="354"/>
      <c r="J183" s="355"/>
      <c r="K183" s="355"/>
      <c r="L183" s="355"/>
      <c r="M183" s="355"/>
      <c r="N183" s="355"/>
      <c r="O183" s="355"/>
      <c r="P183" s="355"/>
      <c r="Q183" s="355"/>
      <c r="R183" s="355"/>
      <c r="S183" s="355"/>
      <c r="T183" s="355"/>
      <c r="U183" s="355"/>
      <c r="V183" s="355"/>
      <c r="W183" s="355"/>
      <c r="X183" s="355"/>
      <c r="Y183" s="355"/>
      <c r="Z183" s="355"/>
      <c r="AA183" s="355"/>
      <c r="AB183" s="355"/>
      <c r="AC183" s="355"/>
    </row>
    <row r="184" spans="1:29" s="356" customFormat="1" ht="19.5" hidden="1">
      <c r="A184" s="352"/>
      <c r="B184" s="353" t="s">
        <v>42</v>
      </c>
      <c r="C184" s="335"/>
      <c r="D184" s="336"/>
      <c r="E184" s="337"/>
      <c r="F184" s="337"/>
      <c r="G184" s="338"/>
      <c r="H184" s="338"/>
      <c r="I184" s="354"/>
      <c r="J184" s="355"/>
      <c r="K184" s="355"/>
      <c r="L184" s="355"/>
      <c r="M184" s="355"/>
      <c r="N184" s="355"/>
      <c r="O184" s="355"/>
      <c r="P184" s="355"/>
      <c r="Q184" s="355"/>
      <c r="R184" s="355"/>
      <c r="S184" s="355"/>
      <c r="T184" s="355"/>
      <c r="U184" s="355"/>
      <c r="V184" s="355"/>
      <c r="W184" s="355"/>
      <c r="X184" s="355"/>
      <c r="Y184" s="355"/>
      <c r="Z184" s="355"/>
      <c r="AA184" s="355"/>
      <c r="AB184" s="355"/>
      <c r="AC184" s="355"/>
    </row>
    <row r="185" spans="1:29" s="356" customFormat="1" ht="17.25" customHeight="1" hidden="1">
      <c r="A185" s="352"/>
      <c r="B185" s="353" t="s">
        <v>43</v>
      </c>
      <c r="C185" s="335"/>
      <c r="D185" s="336"/>
      <c r="E185" s="337"/>
      <c r="F185" s="337"/>
      <c r="G185" s="338"/>
      <c r="H185" s="338"/>
      <c r="I185" s="354"/>
      <c r="J185" s="355"/>
      <c r="K185" s="355"/>
      <c r="L185" s="355"/>
      <c r="M185" s="355"/>
      <c r="N185" s="355"/>
      <c r="O185" s="355"/>
      <c r="P185" s="355"/>
      <c r="Q185" s="355"/>
      <c r="R185" s="355"/>
      <c r="S185" s="355"/>
      <c r="T185" s="355"/>
      <c r="U185" s="355"/>
      <c r="V185" s="355"/>
      <c r="W185" s="355"/>
      <c r="X185" s="355"/>
      <c r="Y185" s="355"/>
      <c r="Z185" s="355"/>
      <c r="AA185" s="355"/>
      <c r="AB185" s="355"/>
      <c r="AC185" s="355"/>
    </row>
    <row r="186" spans="1:29" s="356" customFormat="1" ht="19.5" hidden="1">
      <c r="A186" s="352"/>
      <c r="B186" s="353" t="s">
        <v>44</v>
      </c>
      <c r="C186" s="335"/>
      <c r="D186" s="336"/>
      <c r="E186" s="337"/>
      <c r="F186" s="337"/>
      <c r="G186" s="338"/>
      <c r="H186" s="338"/>
      <c r="I186" s="354"/>
      <c r="J186" s="355"/>
      <c r="K186" s="355"/>
      <c r="L186" s="355"/>
      <c r="M186" s="355"/>
      <c r="N186" s="355"/>
      <c r="O186" s="355"/>
      <c r="P186" s="355"/>
      <c r="Q186" s="355"/>
      <c r="R186" s="355"/>
      <c r="S186" s="355"/>
      <c r="T186" s="355"/>
      <c r="U186" s="355"/>
      <c r="V186" s="355"/>
      <c r="W186" s="355"/>
      <c r="X186" s="355"/>
      <c r="Y186" s="355"/>
      <c r="Z186" s="355"/>
      <c r="AA186" s="355"/>
      <c r="AB186" s="355"/>
      <c r="AC186" s="355"/>
    </row>
    <row r="187" spans="1:29" s="356" customFormat="1" ht="18.75" customHeight="1" hidden="1">
      <c r="A187" s="352"/>
      <c r="B187" s="353" t="s">
        <v>45</v>
      </c>
      <c r="C187" s="335"/>
      <c r="D187" s="336"/>
      <c r="E187" s="337"/>
      <c r="F187" s="337"/>
      <c r="G187" s="338"/>
      <c r="H187" s="338"/>
      <c r="I187" s="354"/>
      <c r="J187" s="355"/>
      <c r="K187" s="355"/>
      <c r="L187" s="355"/>
      <c r="M187" s="355"/>
      <c r="N187" s="355"/>
      <c r="O187" s="355"/>
      <c r="P187" s="355"/>
      <c r="Q187" s="355"/>
      <c r="R187" s="355"/>
      <c r="S187" s="355"/>
      <c r="T187" s="355"/>
      <c r="U187" s="355"/>
      <c r="V187" s="355"/>
      <c r="W187" s="355"/>
      <c r="X187" s="355"/>
      <c r="Y187" s="355"/>
      <c r="Z187" s="355"/>
      <c r="AA187" s="355"/>
      <c r="AB187" s="355"/>
      <c r="AC187" s="355"/>
    </row>
    <row r="188" spans="1:29" s="356" customFormat="1" ht="19.5" hidden="1">
      <c r="A188" s="352"/>
      <c r="B188" s="353" t="s">
        <v>46</v>
      </c>
      <c r="C188" s="335"/>
      <c r="D188" s="336"/>
      <c r="E188" s="337"/>
      <c r="F188" s="337"/>
      <c r="G188" s="338"/>
      <c r="H188" s="338"/>
      <c r="I188" s="354"/>
      <c r="J188" s="355"/>
      <c r="K188" s="355"/>
      <c r="L188" s="355"/>
      <c r="M188" s="355"/>
      <c r="N188" s="355"/>
      <c r="O188" s="355"/>
      <c r="P188" s="355"/>
      <c r="Q188" s="355"/>
      <c r="R188" s="355"/>
      <c r="S188" s="355"/>
      <c r="T188" s="355"/>
      <c r="U188" s="355"/>
      <c r="V188" s="355"/>
      <c r="W188" s="355"/>
      <c r="X188" s="355"/>
      <c r="Y188" s="355"/>
      <c r="Z188" s="355"/>
      <c r="AA188" s="355"/>
      <c r="AB188" s="355"/>
      <c r="AC188" s="355"/>
    </row>
    <row r="189" spans="1:29" s="356" customFormat="1" ht="39" hidden="1">
      <c r="A189" s="352"/>
      <c r="B189" s="353" t="s">
        <v>0</v>
      </c>
      <c r="C189" s="335"/>
      <c r="D189" s="336"/>
      <c r="E189" s="337"/>
      <c r="F189" s="337"/>
      <c r="G189" s="338"/>
      <c r="H189" s="338"/>
      <c r="I189" s="354"/>
      <c r="J189" s="355"/>
      <c r="K189" s="355"/>
      <c r="L189" s="355"/>
      <c r="M189" s="355"/>
      <c r="N189" s="355"/>
      <c r="O189" s="355"/>
      <c r="P189" s="355"/>
      <c r="Q189" s="355"/>
      <c r="R189" s="355"/>
      <c r="S189" s="355"/>
      <c r="T189" s="355"/>
      <c r="U189" s="355"/>
      <c r="V189" s="355"/>
      <c r="W189" s="355"/>
      <c r="X189" s="355"/>
      <c r="Y189" s="355"/>
      <c r="Z189" s="355"/>
      <c r="AA189" s="355"/>
      <c r="AB189" s="355"/>
      <c r="AC189" s="355"/>
    </row>
    <row r="190" spans="1:29" s="356" customFormat="1" ht="39" hidden="1">
      <c r="A190" s="352"/>
      <c r="B190" s="353" t="s">
        <v>65</v>
      </c>
      <c r="C190" s="335"/>
      <c r="D190" s="336"/>
      <c r="E190" s="337"/>
      <c r="F190" s="337"/>
      <c r="G190" s="338"/>
      <c r="H190" s="338"/>
      <c r="I190" s="354"/>
      <c r="J190" s="355"/>
      <c r="K190" s="355"/>
      <c r="L190" s="355"/>
      <c r="M190" s="355"/>
      <c r="N190" s="355"/>
      <c r="O190" s="355"/>
      <c r="P190" s="355"/>
      <c r="Q190" s="355"/>
      <c r="R190" s="355"/>
      <c r="S190" s="355"/>
      <c r="T190" s="355"/>
      <c r="U190" s="355"/>
      <c r="V190" s="355"/>
      <c r="W190" s="355"/>
      <c r="X190" s="355"/>
      <c r="Y190" s="355"/>
      <c r="Z190" s="355"/>
      <c r="AA190" s="355"/>
      <c r="AB190" s="355"/>
      <c r="AC190" s="355"/>
    </row>
    <row r="191" spans="1:29" s="356" customFormat="1" ht="19.5" hidden="1">
      <c r="A191" s="352"/>
      <c r="B191" s="353" t="s">
        <v>60</v>
      </c>
      <c r="C191" s="335"/>
      <c r="D191" s="336"/>
      <c r="E191" s="337"/>
      <c r="F191" s="337"/>
      <c r="G191" s="338"/>
      <c r="H191" s="338"/>
      <c r="I191" s="357"/>
      <c r="J191" s="355"/>
      <c r="K191" s="355"/>
      <c r="L191" s="355"/>
      <c r="M191" s="355"/>
      <c r="N191" s="355"/>
      <c r="O191" s="355"/>
      <c r="P191" s="355"/>
      <c r="Q191" s="355"/>
      <c r="R191" s="355"/>
      <c r="S191" s="355"/>
      <c r="T191" s="355"/>
      <c r="U191" s="355"/>
      <c r="V191" s="355"/>
      <c r="W191" s="355"/>
      <c r="X191" s="355"/>
      <c r="Y191" s="355"/>
      <c r="Z191" s="355"/>
      <c r="AA191" s="355"/>
      <c r="AB191" s="355"/>
      <c r="AC191" s="355"/>
    </row>
    <row r="192" spans="1:29" s="356" customFormat="1" ht="19.5" hidden="1">
      <c r="A192" s="352"/>
      <c r="B192" s="353" t="s">
        <v>47</v>
      </c>
      <c r="C192" s="335"/>
      <c r="D192" s="336"/>
      <c r="E192" s="337"/>
      <c r="F192" s="337"/>
      <c r="G192" s="338"/>
      <c r="H192" s="338"/>
      <c r="I192" s="357"/>
      <c r="J192" s="355"/>
      <c r="K192" s="355"/>
      <c r="L192" s="355"/>
      <c r="M192" s="355"/>
      <c r="N192" s="355"/>
      <c r="O192" s="355"/>
      <c r="P192" s="355"/>
      <c r="Q192" s="355"/>
      <c r="R192" s="355"/>
      <c r="S192" s="355"/>
      <c r="T192" s="355"/>
      <c r="U192" s="355"/>
      <c r="V192" s="355"/>
      <c r="W192" s="355"/>
      <c r="X192" s="355"/>
      <c r="Y192" s="355"/>
      <c r="Z192" s="355"/>
      <c r="AA192" s="355"/>
      <c r="AB192" s="355"/>
      <c r="AC192" s="355"/>
    </row>
    <row r="193" spans="1:29" s="356" customFormat="1" ht="19.5" hidden="1">
      <c r="A193" s="352"/>
      <c r="B193" s="353" t="s">
        <v>48</v>
      </c>
      <c r="C193" s="335"/>
      <c r="D193" s="336"/>
      <c r="E193" s="337"/>
      <c r="F193" s="337"/>
      <c r="G193" s="338"/>
      <c r="H193" s="338"/>
      <c r="I193" s="357"/>
      <c r="J193" s="355"/>
      <c r="K193" s="355"/>
      <c r="L193" s="355"/>
      <c r="M193" s="355"/>
      <c r="N193" s="355"/>
      <c r="O193" s="355"/>
      <c r="P193" s="355"/>
      <c r="Q193" s="355"/>
      <c r="R193" s="355"/>
      <c r="S193" s="355"/>
      <c r="T193" s="355"/>
      <c r="U193" s="355"/>
      <c r="V193" s="355"/>
      <c r="W193" s="355"/>
      <c r="X193" s="355"/>
      <c r="Y193" s="355"/>
      <c r="Z193" s="355"/>
      <c r="AA193" s="355"/>
      <c r="AB193" s="355"/>
      <c r="AC193" s="355"/>
    </row>
    <row r="194" spans="1:29" s="347" customFormat="1" ht="19.5">
      <c r="A194" s="348">
        <v>602300</v>
      </c>
      <c r="B194" s="349" t="s">
        <v>34</v>
      </c>
      <c r="C194" s="330"/>
      <c r="D194" s="331"/>
      <c r="E194" s="332">
        <v>6786.7</v>
      </c>
      <c r="F194" s="332"/>
      <c r="G194" s="333"/>
      <c r="H194" s="333"/>
      <c r="I194" s="345"/>
      <c r="J194" s="346"/>
      <c r="K194" s="346"/>
      <c r="L194" s="346"/>
      <c r="M194" s="346"/>
      <c r="N194" s="346"/>
      <c r="O194" s="346"/>
      <c r="P194" s="346"/>
      <c r="Q194" s="346"/>
      <c r="R194" s="346"/>
      <c r="S194" s="346"/>
      <c r="T194" s="346"/>
      <c r="U194" s="346"/>
      <c r="V194" s="346"/>
      <c r="W194" s="346"/>
      <c r="X194" s="346"/>
      <c r="Y194" s="346"/>
      <c r="Z194" s="346"/>
      <c r="AA194" s="346"/>
      <c r="AB194" s="346"/>
      <c r="AC194" s="346"/>
    </row>
    <row r="195" spans="1:29" s="347" customFormat="1" ht="39.75" thickBot="1">
      <c r="A195" s="348">
        <v>602400</v>
      </c>
      <c r="B195" s="349" t="s">
        <v>21</v>
      </c>
      <c r="C195" s="334">
        <v>-8321.2</v>
      </c>
      <c r="D195" s="331"/>
      <c r="E195" s="332">
        <v>-5962.1</v>
      </c>
      <c r="F195" s="332"/>
      <c r="G195" s="333"/>
      <c r="H195" s="333"/>
      <c r="I195" s="345"/>
      <c r="J195" s="346"/>
      <c r="K195" s="346"/>
      <c r="L195" s="346"/>
      <c r="M195" s="346"/>
      <c r="N195" s="346"/>
      <c r="O195" s="346"/>
      <c r="P195" s="346"/>
      <c r="Q195" s="346"/>
      <c r="R195" s="346"/>
      <c r="S195" s="346"/>
      <c r="T195" s="346"/>
      <c r="U195" s="346"/>
      <c r="V195" s="346"/>
      <c r="W195" s="346"/>
      <c r="X195" s="346"/>
      <c r="Y195" s="346"/>
      <c r="Z195" s="346"/>
      <c r="AA195" s="346"/>
      <c r="AB195" s="346"/>
      <c r="AC195" s="346"/>
    </row>
    <row r="196" spans="1:9" s="14" customFormat="1" ht="21" customHeight="1" hidden="1" thickBot="1">
      <c r="A196" s="24">
        <v>603000</v>
      </c>
      <c r="B196" s="23" t="s">
        <v>29</v>
      </c>
      <c r="C196" s="75">
        <v>0</v>
      </c>
      <c r="D196" s="116"/>
      <c r="E196" s="76"/>
      <c r="F196" s="265"/>
      <c r="G196" s="89"/>
      <c r="H196" s="90"/>
      <c r="I196" s="82"/>
    </row>
    <row r="197" spans="1:9" s="14" customFormat="1" ht="26.25" customHeight="1" thickBot="1">
      <c r="A197" s="359"/>
      <c r="B197" s="360" t="s">
        <v>59</v>
      </c>
      <c r="C197" s="358">
        <f>+C168+C196</f>
        <v>0</v>
      </c>
      <c r="D197" s="358">
        <f>+D195+D196</f>
        <v>0</v>
      </c>
      <c r="E197" s="358">
        <f>+E168+E196</f>
        <v>-9221.1</v>
      </c>
      <c r="F197" s="358"/>
      <c r="G197" s="361"/>
      <c r="H197" s="362"/>
      <c r="I197" s="82"/>
    </row>
    <row r="198" spans="3:9" s="14" customFormat="1" ht="18">
      <c r="C198" s="51"/>
      <c r="D198" s="52"/>
      <c r="E198" s="53"/>
      <c r="F198" s="53"/>
      <c r="G198" s="51"/>
      <c r="H198" s="54"/>
      <c r="I198" s="50"/>
    </row>
    <row r="199" spans="3:9" s="14" customFormat="1" ht="18">
      <c r="C199" s="54"/>
      <c r="D199" s="55"/>
      <c r="E199" s="56"/>
      <c r="F199" s="56"/>
      <c r="G199" s="54"/>
      <c r="H199" s="54"/>
      <c r="I199" s="50"/>
    </row>
    <row r="200" spans="2:9" s="14" customFormat="1" ht="35.25" customHeight="1">
      <c r="B200" s="117"/>
      <c r="C200" s="54"/>
      <c r="E200" s="118"/>
      <c r="F200" s="118"/>
      <c r="G200" s="54"/>
      <c r="H200" s="54"/>
      <c r="I200" s="50"/>
    </row>
    <row r="201" spans="3:9" s="14" customFormat="1" ht="18">
      <c r="C201" s="54"/>
      <c r="D201" s="55"/>
      <c r="E201" s="56"/>
      <c r="F201" s="56"/>
      <c r="G201" s="54"/>
      <c r="H201" s="54"/>
      <c r="I201" s="50"/>
    </row>
    <row r="202" spans="3:9" s="14" customFormat="1" ht="18">
      <c r="C202" s="54"/>
      <c r="D202" s="55"/>
      <c r="E202" s="56"/>
      <c r="F202" s="56"/>
      <c r="G202" s="54"/>
      <c r="H202" s="54"/>
      <c r="I202" s="50"/>
    </row>
    <row r="203" spans="3:9" s="14" customFormat="1" ht="18">
      <c r="C203" s="54"/>
      <c r="D203" s="55"/>
      <c r="E203" s="56"/>
      <c r="F203" s="56"/>
      <c r="G203" s="54"/>
      <c r="H203" s="54"/>
      <c r="I203" s="50"/>
    </row>
    <row r="204" spans="3:9" s="14" customFormat="1" ht="18">
      <c r="C204" s="54"/>
      <c r="D204" s="55"/>
      <c r="E204" s="56"/>
      <c r="F204" s="56"/>
      <c r="G204" s="54"/>
      <c r="H204" s="54"/>
      <c r="I204" s="50"/>
    </row>
    <row r="205" spans="3:9" s="14" customFormat="1" ht="18">
      <c r="C205" s="54"/>
      <c r="D205" s="55"/>
      <c r="E205" s="56"/>
      <c r="F205" s="56"/>
      <c r="G205" s="54"/>
      <c r="H205" s="54"/>
      <c r="I205" s="50"/>
    </row>
    <row r="206" spans="3:9" s="14" customFormat="1" ht="18">
      <c r="C206" s="54"/>
      <c r="D206" s="55"/>
      <c r="E206" s="56"/>
      <c r="F206" s="56"/>
      <c r="G206" s="54"/>
      <c r="H206" s="54"/>
      <c r="I206" s="50"/>
    </row>
    <row r="207" spans="3:9" s="14" customFormat="1" ht="18">
      <c r="C207" s="54"/>
      <c r="D207" s="55"/>
      <c r="E207" s="56"/>
      <c r="F207" s="56"/>
      <c r="G207" s="54"/>
      <c r="H207" s="54"/>
      <c r="I207" s="50"/>
    </row>
    <row r="208" spans="3:9" s="14" customFormat="1" ht="18">
      <c r="C208" s="54"/>
      <c r="D208" s="55"/>
      <c r="E208" s="56"/>
      <c r="F208" s="56"/>
      <c r="G208" s="54"/>
      <c r="H208" s="54"/>
      <c r="I208" s="50"/>
    </row>
    <row r="209" spans="3:9" s="14" customFormat="1" ht="18">
      <c r="C209" s="54"/>
      <c r="D209" s="55"/>
      <c r="E209" s="56"/>
      <c r="F209" s="56"/>
      <c r="G209" s="54"/>
      <c r="H209" s="54"/>
      <c r="I209" s="50"/>
    </row>
    <row r="210" spans="3:9" s="14" customFormat="1" ht="18">
      <c r="C210" s="54"/>
      <c r="D210" s="55"/>
      <c r="E210" s="56"/>
      <c r="F210" s="56"/>
      <c r="G210" s="54"/>
      <c r="H210" s="54"/>
      <c r="I210" s="50"/>
    </row>
    <row r="211" spans="3:9" s="14" customFormat="1" ht="18">
      <c r="C211" s="54"/>
      <c r="D211" s="55"/>
      <c r="E211" s="56"/>
      <c r="F211" s="56"/>
      <c r="G211" s="54"/>
      <c r="H211" s="54"/>
      <c r="I211" s="50"/>
    </row>
    <row r="212" spans="3:9" s="14" customFormat="1" ht="18">
      <c r="C212" s="54"/>
      <c r="D212" s="55"/>
      <c r="E212" s="56"/>
      <c r="F212" s="56"/>
      <c r="G212" s="54"/>
      <c r="H212" s="54"/>
      <c r="I212" s="50"/>
    </row>
    <row r="213" spans="3:9" s="14" customFormat="1" ht="18">
      <c r="C213" s="54"/>
      <c r="D213" s="55"/>
      <c r="E213" s="56"/>
      <c r="F213" s="56"/>
      <c r="G213" s="54"/>
      <c r="H213" s="54"/>
      <c r="I213" s="50"/>
    </row>
    <row r="214" spans="3:9" s="14" customFormat="1" ht="18">
      <c r="C214" s="54"/>
      <c r="D214" s="55"/>
      <c r="E214" s="56"/>
      <c r="F214" s="56"/>
      <c r="G214" s="54"/>
      <c r="H214" s="54"/>
      <c r="I214" s="50"/>
    </row>
    <row r="215" spans="3:9" s="14" customFormat="1" ht="18">
      <c r="C215" s="54"/>
      <c r="D215" s="55"/>
      <c r="E215" s="56"/>
      <c r="F215" s="56"/>
      <c r="G215" s="54"/>
      <c r="H215" s="54"/>
      <c r="I215" s="50"/>
    </row>
    <row r="216" spans="3:9" s="14" customFormat="1" ht="18">
      <c r="C216" s="54"/>
      <c r="D216" s="55"/>
      <c r="E216" s="56"/>
      <c r="F216" s="56"/>
      <c r="G216" s="54"/>
      <c r="H216" s="54"/>
      <c r="I216" s="50"/>
    </row>
    <row r="217" spans="3:9" s="14" customFormat="1" ht="18">
      <c r="C217" s="54"/>
      <c r="D217" s="55"/>
      <c r="E217" s="56"/>
      <c r="F217" s="56"/>
      <c r="G217" s="54"/>
      <c r="H217" s="54"/>
      <c r="I217" s="50"/>
    </row>
    <row r="218" spans="3:9" s="14" customFormat="1" ht="18">
      <c r="C218" s="54"/>
      <c r="D218" s="55"/>
      <c r="E218" s="56"/>
      <c r="F218" s="56"/>
      <c r="G218" s="54"/>
      <c r="H218" s="54"/>
      <c r="I218" s="50"/>
    </row>
    <row r="219" spans="3:9" s="14" customFormat="1" ht="18">
      <c r="C219" s="54"/>
      <c r="D219" s="55"/>
      <c r="E219" s="56"/>
      <c r="F219" s="56"/>
      <c r="G219" s="54"/>
      <c r="H219" s="54"/>
      <c r="I219" s="50"/>
    </row>
    <row r="220" spans="3:9" s="14" customFormat="1" ht="18">
      <c r="C220" s="54"/>
      <c r="D220" s="55"/>
      <c r="E220" s="56"/>
      <c r="F220" s="56"/>
      <c r="G220" s="54"/>
      <c r="H220" s="54"/>
      <c r="I220" s="50"/>
    </row>
    <row r="221" spans="3:9" s="14" customFormat="1" ht="18">
      <c r="C221" s="54"/>
      <c r="D221" s="55"/>
      <c r="E221" s="56"/>
      <c r="F221" s="56"/>
      <c r="G221" s="54"/>
      <c r="H221" s="54"/>
      <c r="I221" s="50"/>
    </row>
    <row r="222" spans="3:9" s="14" customFormat="1" ht="18">
      <c r="C222" s="54"/>
      <c r="D222" s="55"/>
      <c r="E222" s="56"/>
      <c r="F222" s="56"/>
      <c r="G222" s="54"/>
      <c r="H222" s="54"/>
      <c r="I222" s="50"/>
    </row>
    <row r="223" spans="3:9" s="14" customFormat="1" ht="18">
      <c r="C223" s="54"/>
      <c r="D223" s="55"/>
      <c r="E223" s="56"/>
      <c r="F223" s="56"/>
      <c r="G223" s="54"/>
      <c r="H223" s="54"/>
      <c r="I223" s="50"/>
    </row>
    <row r="224" spans="3:9" s="14" customFormat="1" ht="18">
      <c r="C224" s="54"/>
      <c r="D224" s="55"/>
      <c r="E224" s="56"/>
      <c r="F224" s="56"/>
      <c r="G224" s="54"/>
      <c r="H224" s="54"/>
      <c r="I224" s="50"/>
    </row>
    <row r="225" spans="3:9" ht="18.75">
      <c r="C225" s="49"/>
      <c r="D225" s="57"/>
      <c r="E225" s="57"/>
      <c r="F225" s="57"/>
      <c r="G225" s="57"/>
      <c r="H225" s="49"/>
      <c r="I225" s="49"/>
    </row>
    <row r="226" spans="3:9" ht="18.75">
      <c r="C226" s="49"/>
      <c r="D226" s="57"/>
      <c r="E226" s="57"/>
      <c r="F226" s="57"/>
      <c r="G226" s="57"/>
      <c r="H226" s="49"/>
      <c r="I226" s="49"/>
    </row>
  </sheetData>
  <sheetProtection/>
  <mergeCells count="3">
    <mergeCell ref="A3:H3"/>
    <mergeCell ref="E1:H1"/>
    <mergeCell ref="A2:H2"/>
  </mergeCells>
  <printOptions horizontalCentered="1"/>
  <pageMargins left="0.5905511811023623" right="0.07874015748031496" top="0.2362204724409449" bottom="0.1968503937007874" header="0" footer="0"/>
  <pageSetup fitToHeight="5" horizontalDpi="600" verticalDpi="600" orientation="landscape" paperSize="9" scale="60" r:id="rId1"/>
  <headerFooter alignWithMargins="0">
    <oddFooter>&amp;C&amp;P</oddFooter>
  </headerFooter>
  <rowBreaks count="2" manualBreakCount="2">
    <brk id="49" max="7" man="1"/>
    <brk id="9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63"/>
  <sheetViews>
    <sheetView showZeros="0" tabSelected="1" zoomScale="75" zoomScaleNormal="75" zoomScaleSheetLayoutView="75" zoomScalePageLayoutView="0" workbookViewId="0" topLeftCell="A1">
      <selection activeCell="B2" sqref="B2"/>
    </sheetView>
  </sheetViews>
  <sheetFormatPr defaultColWidth="9.00390625" defaultRowHeight="12.75"/>
  <cols>
    <col min="1" max="1" width="13.625" style="14" customWidth="1"/>
    <col min="2" max="2" width="99.375" style="14" customWidth="1"/>
    <col min="3" max="3" width="18.75390625" style="14" customWidth="1"/>
    <col min="4" max="4" width="18.00390625" style="35" customWidth="1"/>
    <col min="5" max="5" width="17.125" style="14" customWidth="1"/>
    <col min="6" max="6" width="0.2421875" style="14" customWidth="1"/>
    <col min="7" max="7" width="5.25390625" style="14" customWidth="1"/>
    <col min="8" max="16384" width="9.125" style="14" customWidth="1"/>
  </cols>
  <sheetData>
    <row r="1" spans="1:7" ht="83.25" customHeight="1" thickBot="1">
      <c r="A1" s="496" t="s">
        <v>371</v>
      </c>
      <c r="B1" s="496"/>
      <c r="C1" s="496"/>
      <c r="D1" s="496"/>
      <c r="E1" s="496"/>
      <c r="F1" s="496"/>
      <c r="G1" s="496"/>
    </row>
    <row r="2" spans="1:5" s="18" customFormat="1" ht="69" customHeight="1" thickBot="1">
      <c r="A2" s="37" t="s">
        <v>1</v>
      </c>
      <c r="B2" s="38" t="s">
        <v>2</v>
      </c>
      <c r="C2" s="17" t="s">
        <v>197</v>
      </c>
      <c r="D2" s="17" t="s">
        <v>61</v>
      </c>
      <c r="E2" s="40" t="s">
        <v>49</v>
      </c>
    </row>
    <row r="3" spans="1:5" s="18" customFormat="1" ht="36" customHeight="1" thickBot="1">
      <c r="A3" s="37"/>
      <c r="B3" s="4" t="s">
        <v>19</v>
      </c>
      <c r="C3" s="39"/>
      <c r="D3" s="17"/>
      <c r="E3" s="40"/>
    </row>
    <row r="4" spans="1:5" s="18" customFormat="1" ht="24" customHeight="1" thickBot="1">
      <c r="A4" s="124">
        <v>10000000</v>
      </c>
      <c r="B4" s="125" t="s">
        <v>3</v>
      </c>
      <c r="C4" s="121">
        <f>C5</f>
        <v>48.1</v>
      </c>
      <c r="D4" s="122">
        <f>D5</f>
        <v>52.324</v>
      </c>
      <c r="E4" s="123">
        <f aca="true" t="shared" si="0" ref="E4:E24">IF(C4=0,"",$D4/C4*100)</f>
        <v>108.78170478170478</v>
      </c>
    </row>
    <row r="5" spans="1:5" s="18" customFormat="1" ht="23.25" customHeight="1" thickBot="1">
      <c r="A5" s="44">
        <v>19000000</v>
      </c>
      <c r="B5" s="45" t="s">
        <v>64</v>
      </c>
      <c r="C5" s="92">
        <f>C6</f>
        <v>48.1</v>
      </c>
      <c r="D5" s="93">
        <f>D6</f>
        <v>52.324</v>
      </c>
      <c r="E5" s="91">
        <f t="shared" si="0"/>
        <v>108.78170478170478</v>
      </c>
    </row>
    <row r="6" spans="1:5" s="18" customFormat="1" ht="20.25" customHeight="1" thickBot="1">
      <c r="A6" s="46">
        <v>19010000</v>
      </c>
      <c r="B6" s="47" t="s">
        <v>20</v>
      </c>
      <c r="C6" s="94">
        <f>C7+C8+C9</f>
        <v>48.1</v>
      </c>
      <c r="D6" s="94">
        <f>D7+D8+D9</f>
        <v>52.324</v>
      </c>
      <c r="E6" s="91">
        <f t="shared" si="0"/>
        <v>108.78170478170478</v>
      </c>
    </row>
    <row r="7" spans="1:5" s="18" customFormat="1" ht="36" customHeight="1" thickBot="1">
      <c r="A7" s="48" t="s">
        <v>105</v>
      </c>
      <c r="B7" s="47" t="s">
        <v>80</v>
      </c>
      <c r="C7" s="95">
        <v>25.8</v>
      </c>
      <c r="D7" s="96">
        <v>29.003</v>
      </c>
      <c r="E7" s="91">
        <f t="shared" si="0"/>
        <v>112.41472868217055</v>
      </c>
    </row>
    <row r="8" spans="1:5" s="11" customFormat="1" ht="26.25" customHeight="1" thickBot="1">
      <c r="A8" s="48" t="s">
        <v>106</v>
      </c>
      <c r="B8" s="47" t="s">
        <v>81</v>
      </c>
      <c r="C8" s="95">
        <v>2.8</v>
      </c>
      <c r="D8" s="96">
        <v>2.642</v>
      </c>
      <c r="E8" s="91">
        <f t="shared" si="0"/>
        <v>94.35714285714286</v>
      </c>
    </row>
    <row r="9" spans="1:5" s="2" customFormat="1" ht="40.5" customHeight="1" thickBot="1">
      <c r="A9" s="136" t="s">
        <v>107</v>
      </c>
      <c r="B9" s="137" t="s">
        <v>82</v>
      </c>
      <c r="C9" s="97">
        <v>19.5</v>
      </c>
      <c r="D9" s="97">
        <v>20.679</v>
      </c>
      <c r="E9" s="98">
        <f t="shared" si="0"/>
        <v>106.04615384615383</v>
      </c>
    </row>
    <row r="10" spans="1:5" s="2" customFormat="1" ht="21" thickBot="1">
      <c r="A10" s="124">
        <v>20000000</v>
      </c>
      <c r="B10" s="126" t="s">
        <v>6</v>
      </c>
      <c r="C10" s="127">
        <f>C11+C14</f>
        <v>2577.1</v>
      </c>
      <c r="D10" s="127">
        <f>D11+D14</f>
        <v>5442.9130000000005</v>
      </c>
      <c r="E10" s="128">
        <f t="shared" si="0"/>
        <v>211.20301889721006</v>
      </c>
    </row>
    <row r="11" spans="1:5" s="2" customFormat="1" ht="18.75">
      <c r="A11" s="62">
        <v>24000000</v>
      </c>
      <c r="B11" s="63" t="s">
        <v>87</v>
      </c>
      <c r="C11" s="135">
        <f>C12+C13</f>
        <v>5</v>
      </c>
      <c r="D11" s="135">
        <f>D12+D13</f>
        <v>25.224</v>
      </c>
      <c r="E11" s="135">
        <f t="shared" si="0"/>
        <v>504.48</v>
      </c>
    </row>
    <row r="12" spans="1:5" s="2" customFormat="1" ht="39" customHeight="1">
      <c r="A12" s="131">
        <v>24062100</v>
      </c>
      <c r="B12" s="132" t="s">
        <v>124</v>
      </c>
      <c r="C12" s="133">
        <v>5</v>
      </c>
      <c r="D12" s="133">
        <v>25.224</v>
      </c>
      <c r="E12" s="133">
        <f t="shared" si="0"/>
        <v>504.48</v>
      </c>
    </row>
    <row r="13" spans="1:5" s="2" customFormat="1" ht="40.5" customHeight="1" hidden="1">
      <c r="A13" s="59">
        <v>24170000</v>
      </c>
      <c r="B13" s="58" t="s">
        <v>172</v>
      </c>
      <c r="C13" s="133">
        <v>0</v>
      </c>
      <c r="D13" s="133">
        <v>0</v>
      </c>
      <c r="E13" s="133">
        <f t="shared" si="0"/>
      </c>
    </row>
    <row r="14" spans="1:5" s="2" customFormat="1" ht="24" customHeight="1">
      <c r="A14" s="12">
        <v>25000000</v>
      </c>
      <c r="B14" s="13" t="s">
        <v>10</v>
      </c>
      <c r="C14" s="134">
        <v>2572.1</v>
      </c>
      <c r="D14" s="134">
        <v>5417.689</v>
      </c>
      <c r="E14" s="133">
        <f t="shared" si="0"/>
        <v>210.63290696318185</v>
      </c>
    </row>
    <row r="15" spans="1:5" s="2" customFormat="1" ht="21" hidden="1" thickBot="1">
      <c r="A15" s="124">
        <v>30000000</v>
      </c>
      <c r="B15" s="125" t="s">
        <v>30</v>
      </c>
      <c r="C15" s="129">
        <f>+C16</f>
        <v>0</v>
      </c>
      <c r="D15" s="129">
        <f>+D16</f>
        <v>0</v>
      </c>
      <c r="E15" s="130">
        <f t="shared" si="0"/>
      </c>
    </row>
    <row r="16" spans="1:5" s="11" customFormat="1" ht="25.5" customHeight="1" hidden="1" thickBot="1">
      <c r="A16" s="10">
        <v>31010000</v>
      </c>
      <c r="B16" s="9" t="s">
        <v>91</v>
      </c>
      <c r="C16" s="101">
        <v>0</v>
      </c>
      <c r="D16" s="101">
        <v>0</v>
      </c>
      <c r="E16" s="72">
        <f t="shared" si="0"/>
      </c>
    </row>
    <row r="17" spans="1:5" s="11" customFormat="1" ht="25.5" customHeight="1" hidden="1" thickBot="1">
      <c r="A17" s="64">
        <v>40000000</v>
      </c>
      <c r="B17" s="67" t="s">
        <v>62</v>
      </c>
      <c r="C17" s="102">
        <f>C18</f>
        <v>0</v>
      </c>
      <c r="D17" s="102">
        <f>D18</f>
        <v>0</v>
      </c>
      <c r="E17" s="100">
        <f t="shared" si="0"/>
      </c>
    </row>
    <row r="18" spans="1:5" s="11" customFormat="1" ht="25.5" customHeight="1" hidden="1">
      <c r="A18" s="41">
        <v>41030000</v>
      </c>
      <c r="B18" s="42" t="s">
        <v>9</v>
      </c>
      <c r="C18" s="99">
        <f>C19+C20</f>
        <v>0</v>
      </c>
      <c r="D18" s="99">
        <f>D19</f>
        <v>0</v>
      </c>
      <c r="E18" s="72">
        <f t="shared" si="0"/>
      </c>
    </row>
    <row r="19" spans="1:5" s="11" customFormat="1" ht="15" customHeight="1" hidden="1">
      <c r="A19" s="43"/>
      <c r="B19" s="68"/>
      <c r="C19" s="99">
        <v>0</v>
      </c>
      <c r="D19" s="99">
        <v>0</v>
      </c>
      <c r="E19" s="72">
        <f t="shared" si="0"/>
      </c>
    </row>
    <row r="20" spans="1:5" s="11" customFormat="1" ht="16.5" customHeight="1" hidden="1" thickBot="1">
      <c r="A20" s="69"/>
      <c r="B20" s="70"/>
      <c r="C20" s="103">
        <v>0</v>
      </c>
      <c r="D20" s="103">
        <v>0</v>
      </c>
      <c r="E20" s="104"/>
    </row>
    <row r="21" spans="1:5" s="294" customFormat="1" ht="16.5" customHeight="1">
      <c r="A21" s="297">
        <v>50000000</v>
      </c>
      <c r="B21" s="298" t="s">
        <v>211</v>
      </c>
      <c r="C21" s="299">
        <f>C22</f>
        <v>53.5</v>
      </c>
      <c r="D21" s="299">
        <f>D22</f>
        <v>186.5</v>
      </c>
      <c r="E21" s="295">
        <f t="shared" si="0"/>
        <v>348.5981308411215</v>
      </c>
    </row>
    <row r="22" spans="1:5" s="11" customFormat="1" ht="40.5" customHeight="1" thickBot="1">
      <c r="A22" s="10">
        <v>50000000</v>
      </c>
      <c r="B22" s="9" t="s">
        <v>212</v>
      </c>
      <c r="C22" s="103">
        <v>53.5</v>
      </c>
      <c r="D22" s="103">
        <v>186.5</v>
      </c>
      <c r="E22" s="296">
        <f t="shared" si="0"/>
        <v>348.5981308411215</v>
      </c>
    </row>
    <row r="23" spans="1:5" s="11" customFormat="1" ht="21" customHeight="1" thickBot="1">
      <c r="A23" s="138"/>
      <c r="B23" s="139" t="s">
        <v>63</v>
      </c>
      <c r="C23" s="140">
        <f>C4+C10+C15+C17+C21</f>
        <v>2678.7</v>
      </c>
      <c r="D23" s="140">
        <f>D4+D10+D15+D17+D21</f>
        <v>5681.737</v>
      </c>
      <c r="E23" s="141">
        <f t="shared" si="0"/>
        <v>212.10800014932622</v>
      </c>
    </row>
    <row r="24" spans="1:5" s="20" customFormat="1" ht="30.75" customHeight="1" thickBot="1">
      <c r="A24" s="142"/>
      <c r="B24" s="143" t="s">
        <v>22</v>
      </c>
      <c r="C24" s="144">
        <f>C23</f>
        <v>2678.7</v>
      </c>
      <c r="D24" s="144">
        <f>D23</f>
        <v>5681.737</v>
      </c>
      <c r="E24" s="145">
        <f t="shared" si="0"/>
        <v>212.10800014932622</v>
      </c>
    </row>
    <row r="25" spans="1:6" ht="21" thickBot="1">
      <c r="A25" s="33"/>
      <c r="B25" s="4" t="s">
        <v>24</v>
      </c>
      <c r="C25" s="105"/>
      <c r="D25" s="105"/>
      <c r="E25" s="106"/>
      <c r="F25" s="15"/>
    </row>
    <row r="26" spans="1:6" s="244" customFormat="1" ht="21" thickBot="1">
      <c r="A26" s="428" t="s">
        <v>147</v>
      </c>
      <c r="B26" s="430" t="s">
        <v>25</v>
      </c>
      <c r="C26" s="431">
        <f>C27+C28</f>
        <v>209.3</v>
      </c>
      <c r="D26" s="431">
        <f>D27+D28</f>
        <v>163.7</v>
      </c>
      <c r="E26" s="432">
        <f aca="true" t="shared" si="1" ref="E26:E67">IF(C26=0,"",IF(($D26/C26*100)&gt;=200,"В/100",$D26/C26*100))</f>
        <v>78.21309125656951</v>
      </c>
      <c r="F26" s="258"/>
    </row>
    <row r="27" spans="1:6" s="253" customFormat="1" ht="58.5">
      <c r="A27" s="427" t="s">
        <v>213</v>
      </c>
      <c r="B27" s="429" t="s">
        <v>214</v>
      </c>
      <c r="C27" s="257">
        <v>198.3</v>
      </c>
      <c r="D27" s="257">
        <v>153.7</v>
      </c>
      <c r="E27" s="300">
        <f t="shared" si="1"/>
        <v>77.50882501260715</v>
      </c>
      <c r="F27" s="256"/>
    </row>
    <row r="28" spans="1:6" s="253" customFormat="1" ht="20.25" thickBot="1">
      <c r="A28" s="372">
        <v>180</v>
      </c>
      <c r="B28" s="393" t="s">
        <v>218</v>
      </c>
      <c r="C28" s="257">
        <v>11</v>
      </c>
      <c r="D28" s="257">
        <v>10</v>
      </c>
      <c r="E28" s="435">
        <f t="shared" si="1"/>
        <v>90.9090909090909</v>
      </c>
      <c r="F28" s="256"/>
    </row>
    <row r="29" spans="1:5" s="244" customFormat="1" ht="21" thickBot="1">
      <c r="A29" s="428" t="s">
        <v>148</v>
      </c>
      <c r="B29" s="430" t="s">
        <v>26</v>
      </c>
      <c r="C29" s="431">
        <f>C30+C31+C32+C33+C34+C36+C37+C38+C39+C35</f>
        <v>2281.1000000000004</v>
      </c>
      <c r="D29" s="431">
        <f>D30+D31+D32+D33+D34+D36+D37+D38+D39+D35</f>
        <v>2107.5</v>
      </c>
      <c r="E29" s="432">
        <f t="shared" si="1"/>
        <v>92.38963657884352</v>
      </c>
    </row>
    <row r="30" spans="1:5" s="252" customFormat="1" ht="19.5">
      <c r="A30" s="272" t="s">
        <v>221</v>
      </c>
      <c r="B30" s="273" t="s">
        <v>222</v>
      </c>
      <c r="C30" s="433">
        <v>328</v>
      </c>
      <c r="D30" s="434">
        <v>248</v>
      </c>
      <c r="E30" s="301">
        <f t="shared" si="1"/>
        <v>75.60975609756098</v>
      </c>
    </row>
    <row r="31" spans="1:5" s="252" customFormat="1" ht="19.5">
      <c r="A31" s="234" t="s">
        <v>242</v>
      </c>
      <c r="B31" s="233" t="s">
        <v>243</v>
      </c>
      <c r="C31" s="254">
        <v>1056.3</v>
      </c>
      <c r="D31" s="255">
        <v>992.8</v>
      </c>
      <c r="E31" s="301">
        <f t="shared" si="1"/>
        <v>93.9884502508757</v>
      </c>
    </row>
    <row r="32" spans="1:5" s="252" customFormat="1" ht="19.5">
      <c r="A32" s="234" t="s">
        <v>323</v>
      </c>
      <c r="B32" s="233" t="s">
        <v>243</v>
      </c>
      <c r="C32" s="254">
        <v>119.9</v>
      </c>
      <c r="D32" s="255">
        <v>119.9</v>
      </c>
      <c r="E32" s="301">
        <f t="shared" si="1"/>
        <v>100</v>
      </c>
    </row>
    <row r="33" spans="1:5" s="252" customFormat="1" ht="39">
      <c r="A33" s="234" t="s">
        <v>223</v>
      </c>
      <c r="B33" s="233" t="s">
        <v>224</v>
      </c>
      <c r="C33" s="254">
        <v>113.9</v>
      </c>
      <c r="D33" s="255">
        <v>95.7</v>
      </c>
      <c r="E33" s="301">
        <f t="shared" si="1"/>
        <v>84.02107111501317</v>
      </c>
    </row>
    <row r="34" spans="1:5" s="252" customFormat="1" ht="19.5">
      <c r="A34" s="234" t="s">
        <v>225</v>
      </c>
      <c r="B34" s="233" t="s">
        <v>226</v>
      </c>
      <c r="C34" s="254">
        <v>67.9</v>
      </c>
      <c r="D34" s="255">
        <v>56.5</v>
      </c>
      <c r="E34" s="301">
        <f t="shared" si="1"/>
        <v>83.21060382916052</v>
      </c>
    </row>
    <row r="35" spans="1:5" s="252" customFormat="1" ht="19.5">
      <c r="A35" s="234">
        <v>1141</v>
      </c>
      <c r="B35" s="233" t="s">
        <v>247</v>
      </c>
      <c r="C35" s="254">
        <v>72.9</v>
      </c>
      <c r="D35" s="255">
        <v>72.9</v>
      </c>
      <c r="E35" s="301">
        <f t="shared" si="1"/>
        <v>100</v>
      </c>
    </row>
    <row r="36" spans="1:5" s="252" customFormat="1" ht="39">
      <c r="A36" s="234" t="s">
        <v>250</v>
      </c>
      <c r="B36" s="233" t="s">
        <v>251</v>
      </c>
      <c r="C36" s="254">
        <v>25</v>
      </c>
      <c r="D36" s="255">
        <v>25</v>
      </c>
      <c r="E36" s="301">
        <f t="shared" si="1"/>
        <v>100</v>
      </c>
    </row>
    <row r="37" spans="1:5" s="252" customFormat="1" ht="58.5">
      <c r="A37" s="234" t="s">
        <v>254</v>
      </c>
      <c r="B37" s="233" t="s">
        <v>255</v>
      </c>
      <c r="C37" s="254">
        <v>43.9</v>
      </c>
      <c r="D37" s="255">
        <v>43.5</v>
      </c>
      <c r="E37" s="301">
        <f t="shared" si="1"/>
        <v>99.08883826879271</v>
      </c>
    </row>
    <row r="38" spans="1:5" s="252" customFormat="1" ht="58.5">
      <c r="A38" s="234" t="s">
        <v>256</v>
      </c>
      <c r="B38" s="233" t="s">
        <v>257</v>
      </c>
      <c r="C38" s="254">
        <v>391.8</v>
      </c>
      <c r="D38" s="255">
        <v>391.7</v>
      </c>
      <c r="E38" s="301">
        <f t="shared" si="1"/>
        <v>99.97447677386421</v>
      </c>
    </row>
    <row r="39" spans="1:5" s="253" customFormat="1" ht="40.5" customHeight="1" thickBot="1">
      <c r="A39" s="399" t="s">
        <v>258</v>
      </c>
      <c r="B39" s="402" t="s">
        <v>259</v>
      </c>
      <c r="C39" s="254">
        <v>61.5</v>
      </c>
      <c r="D39" s="255">
        <v>61.5</v>
      </c>
      <c r="E39" s="437">
        <f t="shared" si="1"/>
        <v>100</v>
      </c>
    </row>
    <row r="40" spans="1:5" s="244" customFormat="1" ht="21" thickBot="1">
      <c r="A40" s="428" t="s">
        <v>180</v>
      </c>
      <c r="B40" s="430" t="s">
        <v>181</v>
      </c>
      <c r="C40" s="431">
        <f>C41</f>
        <v>1000</v>
      </c>
      <c r="D40" s="431">
        <f>D41</f>
        <v>1000</v>
      </c>
      <c r="E40" s="432">
        <f>IF(C40=0,"",IF(($D40/C40*100)&gt;=200,"В/100",$D40/C40*100))</f>
        <v>100</v>
      </c>
    </row>
    <row r="41" spans="1:5" s="251" customFormat="1" ht="20.25" thickBot="1">
      <c r="A41" s="438" t="s">
        <v>231</v>
      </c>
      <c r="B41" s="439" t="s">
        <v>232</v>
      </c>
      <c r="C41" s="436">
        <v>1000</v>
      </c>
      <c r="D41" s="436">
        <v>1000</v>
      </c>
      <c r="E41" s="435">
        <f>IF(C41=0,"",IF(($D41/C41*100)&gt;=200,"В/100",$D41/C41*100))</f>
        <v>100</v>
      </c>
    </row>
    <row r="42" spans="1:5" s="244" customFormat="1" ht="21" thickBot="1">
      <c r="A42" s="428" t="s">
        <v>149</v>
      </c>
      <c r="B42" s="430" t="s">
        <v>154</v>
      </c>
      <c r="C42" s="431">
        <f>C43+C44+C45</f>
        <v>859.4</v>
      </c>
      <c r="D42" s="431">
        <f>D43+D44+D45</f>
        <v>836.9</v>
      </c>
      <c r="E42" s="432">
        <f t="shared" si="1"/>
        <v>97.38189434489179</v>
      </c>
    </row>
    <row r="43" spans="1:5" s="247" customFormat="1" ht="40.5" customHeight="1">
      <c r="A43" s="272" t="s">
        <v>270</v>
      </c>
      <c r="B43" s="273" t="s">
        <v>271</v>
      </c>
      <c r="C43" s="257">
        <v>832.4</v>
      </c>
      <c r="D43" s="440">
        <v>809.9</v>
      </c>
      <c r="E43" s="301">
        <f t="shared" si="1"/>
        <v>97.29697260932244</v>
      </c>
    </row>
    <row r="44" spans="1:5" s="247" customFormat="1" ht="19.5">
      <c r="A44" s="234" t="s">
        <v>321</v>
      </c>
      <c r="B44" s="233" t="s">
        <v>322</v>
      </c>
      <c r="C44" s="248">
        <v>25</v>
      </c>
      <c r="D44" s="249">
        <v>25</v>
      </c>
      <c r="E44" s="300">
        <f t="shared" si="1"/>
        <v>100</v>
      </c>
    </row>
    <row r="45" spans="1:5" s="247" customFormat="1" ht="20.25" thickBot="1">
      <c r="A45" s="399" t="s">
        <v>240</v>
      </c>
      <c r="B45" s="402" t="s">
        <v>241</v>
      </c>
      <c r="C45" s="248">
        <v>2</v>
      </c>
      <c r="D45" s="249">
        <v>2</v>
      </c>
      <c r="E45" s="435">
        <f t="shared" si="1"/>
        <v>100</v>
      </c>
    </row>
    <row r="46" spans="1:5" s="244" customFormat="1" ht="21" thickBot="1">
      <c r="A46" s="428" t="s">
        <v>150</v>
      </c>
      <c r="B46" s="441" t="s">
        <v>27</v>
      </c>
      <c r="C46" s="431">
        <f>C47+C48</f>
        <v>451.5</v>
      </c>
      <c r="D46" s="431">
        <f>D47+D48</f>
        <v>352</v>
      </c>
      <c r="E46" s="432">
        <f t="shared" si="1"/>
        <v>77.9623477297896</v>
      </c>
    </row>
    <row r="47" spans="1:5" s="247" customFormat="1" ht="19.5">
      <c r="A47" s="272" t="s">
        <v>278</v>
      </c>
      <c r="B47" s="273" t="s">
        <v>279</v>
      </c>
      <c r="C47" s="442">
        <v>85.4</v>
      </c>
      <c r="D47" s="443">
        <v>84.5</v>
      </c>
      <c r="E47" s="300">
        <f t="shared" si="1"/>
        <v>98.94613583138174</v>
      </c>
    </row>
    <row r="48" spans="1:5" s="247" customFormat="1" ht="39.75" thickBot="1">
      <c r="A48" s="399" t="s">
        <v>280</v>
      </c>
      <c r="B48" s="402" t="s">
        <v>281</v>
      </c>
      <c r="C48" s="248">
        <v>366.1</v>
      </c>
      <c r="D48" s="249">
        <v>267.5</v>
      </c>
      <c r="E48" s="444">
        <f t="shared" si="1"/>
        <v>73.067467904944</v>
      </c>
    </row>
    <row r="49" spans="1:5" s="244" customFormat="1" ht="21" thickBot="1">
      <c r="A49" s="428" t="s">
        <v>151</v>
      </c>
      <c r="B49" s="441" t="s">
        <v>28</v>
      </c>
      <c r="C49" s="431">
        <v>9</v>
      </c>
      <c r="D49" s="431">
        <v>8.9</v>
      </c>
      <c r="E49" s="432">
        <f>IF(C49=0,"",IF(($D49/C49*100)&gt;=200,"В/100",$D49/C49*100))</f>
        <v>98.88888888888889</v>
      </c>
    </row>
    <row r="50" spans="1:5" s="244" customFormat="1" ht="21" thickBot="1">
      <c r="A50" s="428" t="s">
        <v>152</v>
      </c>
      <c r="B50" s="441" t="s">
        <v>89</v>
      </c>
      <c r="C50" s="431">
        <f>C51+C52</f>
        <v>3975.2</v>
      </c>
      <c r="D50" s="431">
        <f>D51+D52</f>
        <v>3928.2</v>
      </c>
      <c r="E50" s="432">
        <f>IF(C50=0,"",IF(($D50/C50*100)&gt;=200,"В/100",$D50/C50*100))</f>
        <v>98.81766955121755</v>
      </c>
    </row>
    <row r="51" spans="1:5" s="228" customFormat="1" ht="19.5">
      <c r="A51" s="445" t="s">
        <v>195</v>
      </c>
      <c r="B51" s="446" t="s">
        <v>196</v>
      </c>
      <c r="C51" s="303">
        <v>3725.2</v>
      </c>
      <c r="D51" s="303">
        <v>3683.2</v>
      </c>
      <c r="E51" s="300">
        <f>IF(C51=0,"",IF(($D51/C51*100)&gt;=200,"В/100",$D51/C51*100))</f>
        <v>98.87254375603995</v>
      </c>
    </row>
    <row r="52" spans="1:5" s="228" customFormat="1" ht="20.25" thickBot="1">
      <c r="A52" s="447" t="s">
        <v>319</v>
      </c>
      <c r="B52" s="448" t="s">
        <v>320</v>
      </c>
      <c r="C52" s="250">
        <v>250</v>
      </c>
      <c r="D52" s="250">
        <v>245</v>
      </c>
      <c r="E52" s="444">
        <f>IF(C52=0,"",IF(($D52/C52*100)&gt;=200,"В/100",$D52/C52*100))</f>
        <v>98</v>
      </c>
    </row>
    <row r="53" spans="1:5" s="244" customFormat="1" ht="20.25" customHeight="1" thickBot="1">
      <c r="A53" s="428" t="s">
        <v>165</v>
      </c>
      <c r="B53" s="441" t="s">
        <v>166</v>
      </c>
      <c r="C53" s="431">
        <f>C54+C55+C56+C57+C59+C58</f>
        <v>5536</v>
      </c>
      <c r="D53" s="431">
        <f>D54+D55+D56+D57+D59+D58</f>
        <v>3054</v>
      </c>
      <c r="E53" s="432">
        <f t="shared" si="1"/>
        <v>55.16618497109826</v>
      </c>
    </row>
    <row r="54" spans="1:6" s="20" customFormat="1" ht="20.25" customHeight="1">
      <c r="A54" s="272" t="s">
        <v>311</v>
      </c>
      <c r="B54" s="273" t="s">
        <v>312</v>
      </c>
      <c r="C54" s="303">
        <v>732.7</v>
      </c>
      <c r="D54" s="449">
        <v>731.6</v>
      </c>
      <c r="E54" s="300">
        <f t="shared" si="1"/>
        <v>99.84987034256858</v>
      </c>
      <c r="F54" s="21"/>
    </row>
    <row r="55" spans="1:6" s="20" customFormat="1" ht="17.25" customHeight="1">
      <c r="A55" s="234" t="s">
        <v>313</v>
      </c>
      <c r="B55" s="233" t="s">
        <v>314</v>
      </c>
      <c r="C55" s="303">
        <v>2326.7</v>
      </c>
      <c r="D55" s="303">
        <v>325.8</v>
      </c>
      <c r="E55" s="302">
        <f t="shared" si="1"/>
        <v>14.002664718270513</v>
      </c>
      <c r="F55" s="21"/>
    </row>
    <row r="56" spans="1:6" s="20" customFormat="1" ht="21.75" customHeight="1">
      <c r="A56" s="234" t="s">
        <v>315</v>
      </c>
      <c r="B56" s="233" t="s">
        <v>316</v>
      </c>
      <c r="C56" s="303">
        <v>115.2</v>
      </c>
      <c r="D56" s="304">
        <v>110.7</v>
      </c>
      <c r="E56" s="302">
        <f t="shared" si="1"/>
        <v>96.09375</v>
      </c>
      <c r="F56" s="21"/>
    </row>
    <row r="57" spans="1:6" s="20" customFormat="1" ht="21.75" customHeight="1">
      <c r="A57" s="234" t="s">
        <v>317</v>
      </c>
      <c r="B57" s="233" t="s">
        <v>318</v>
      </c>
      <c r="C57" s="303">
        <v>469.8</v>
      </c>
      <c r="D57" s="304"/>
      <c r="E57" s="302">
        <f t="shared" si="1"/>
        <v>0</v>
      </c>
      <c r="F57" s="21"/>
    </row>
    <row r="58" spans="1:6" s="20" customFormat="1" ht="37.5" customHeight="1">
      <c r="A58" s="234">
        <v>7363</v>
      </c>
      <c r="B58" s="233" t="s">
        <v>329</v>
      </c>
      <c r="C58" s="303">
        <v>1842</v>
      </c>
      <c r="D58" s="304">
        <v>1836.3</v>
      </c>
      <c r="E58" s="302">
        <f t="shared" si="1"/>
        <v>99.69055374592834</v>
      </c>
      <c r="F58" s="21"/>
    </row>
    <row r="59" spans="1:6" s="20" customFormat="1" ht="35.25" customHeight="1" thickBot="1">
      <c r="A59" s="399" t="s">
        <v>202</v>
      </c>
      <c r="B59" s="402" t="s">
        <v>204</v>
      </c>
      <c r="C59" s="436">
        <v>49.6</v>
      </c>
      <c r="D59" s="453">
        <v>49.6</v>
      </c>
      <c r="E59" s="444">
        <f t="shared" si="1"/>
        <v>100</v>
      </c>
      <c r="F59" s="21"/>
    </row>
    <row r="60" spans="1:6" s="246" customFormat="1" ht="27" customHeight="1" thickBot="1">
      <c r="A60" s="450" t="s">
        <v>153</v>
      </c>
      <c r="B60" s="451" t="s">
        <v>157</v>
      </c>
      <c r="C60" s="452">
        <f>C61+C63+C64+C62</f>
        <v>125.1</v>
      </c>
      <c r="D60" s="452">
        <f>D61+D63+D64+D62</f>
        <v>50.4</v>
      </c>
      <c r="E60" s="455">
        <f t="shared" si="1"/>
        <v>40.28776978417266</v>
      </c>
      <c r="F60" s="245"/>
    </row>
    <row r="61" spans="1:6" s="241" customFormat="1" ht="38.25" customHeight="1">
      <c r="A61" s="272" t="s">
        <v>301</v>
      </c>
      <c r="B61" s="273" t="s">
        <v>302</v>
      </c>
      <c r="C61" s="289">
        <v>41</v>
      </c>
      <c r="D61" s="289">
        <v>40.3</v>
      </c>
      <c r="E61" s="454">
        <f t="shared" si="1"/>
        <v>98.29268292682927</v>
      </c>
      <c r="F61" s="240"/>
    </row>
    <row r="62" spans="1:6" s="241" customFormat="1" ht="28.5" customHeight="1">
      <c r="A62" s="234">
        <v>8130</v>
      </c>
      <c r="B62" s="233" t="s">
        <v>304</v>
      </c>
      <c r="C62" s="289">
        <v>11</v>
      </c>
      <c r="D62" s="289">
        <v>10.1</v>
      </c>
      <c r="E62" s="305">
        <f t="shared" si="1"/>
        <v>91.81818181818181</v>
      </c>
      <c r="F62" s="240"/>
    </row>
    <row r="63" spans="1:6" s="241" customFormat="1" ht="20.25" customHeight="1">
      <c r="A63" s="234" t="s">
        <v>307</v>
      </c>
      <c r="B63" s="233" t="s">
        <v>308</v>
      </c>
      <c r="C63" s="289">
        <v>20</v>
      </c>
      <c r="D63" s="289"/>
      <c r="E63" s="305">
        <f t="shared" si="1"/>
        <v>0</v>
      </c>
      <c r="F63" s="240"/>
    </row>
    <row r="64" spans="1:6" s="243" customFormat="1" ht="20.25" customHeight="1" thickBot="1">
      <c r="A64" s="399" t="s">
        <v>168</v>
      </c>
      <c r="B64" s="402" t="s">
        <v>167</v>
      </c>
      <c r="C64" s="249">
        <v>53.1</v>
      </c>
      <c r="D64" s="249"/>
      <c r="E64" s="458">
        <f t="shared" si="1"/>
        <v>0</v>
      </c>
      <c r="F64" s="242"/>
    </row>
    <row r="65" spans="1:5" s="20" customFormat="1" ht="29.25" customHeight="1" thickBot="1">
      <c r="A65" s="456"/>
      <c r="B65" s="457" t="s">
        <v>56</v>
      </c>
      <c r="C65" s="452">
        <f>C26+C29+C40+C42+C46+C49+C50+C53+C60</f>
        <v>14446.6</v>
      </c>
      <c r="D65" s="452">
        <f>D26+D29+D40+D42+D46+D49+D50+D53+D60</f>
        <v>11501.599999999999</v>
      </c>
      <c r="E65" s="455">
        <f t="shared" si="1"/>
        <v>79.6145805933576</v>
      </c>
    </row>
    <row r="66" spans="1:5" s="20" customFormat="1" ht="23.25" customHeight="1" hidden="1" thickBot="1">
      <c r="A66" s="65" t="s">
        <v>163</v>
      </c>
      <c r="B66" s="66" t="s">
        <v>164</v>
      </c>
      <c r="C66" s="108"/>
      <c r="D66" s="108"/>
      <c r="E66" s="107">
        <f t="shared" si="1"/>
      </c>
    </row>
    <row r="67" spans="1:5" ht="30" customHeight="1" thickBot="1">
      <c r="A67" s="259"/>
      <c r="B67" s="462" t="s">
        <v>57</v>
      </c>
      <c r="C67" s="260">
        <f>SUM(C65:C66)</f>
        <v>14446.6</v>
      </c>
      <c r="D67" s="260">
        <f>SUM(D65:D66)</f>
        <v>11501.599999999999</v>
      </c>
      <c r="E67" s="261">
        <f t="shared" si="1"/>
        <v>79.6145805933576</v>
      </c>
    </row>
    <row r="68" spans="1:5" ht="21" thickBot="1">
      <c r="A68" s="34"/>
      <c r="B68" s="22" t="s">
        <v>125</v>
      </c>
      <c r="C68" s="86"/>
      <c r="D68" s="87"/>
      <c r="E68" s="109"/>
    </row>
    <row r="69" spans="1:5" ht="37.5" hidden="1">
      <c r="A69" s="60">
        <v>601000</v>
      </c>
      <c r="B69" s="61" t="s">
        <v>126</v>
      </c>
      <c r="C69" s="110">
        <f>+C70+C71</f>
        <v>0</v>
      </c>
      <c r="D69" s="111">
        <f>D70+D71</f>
        <v>0</v>
      </c>
      <c r="E69" s="112"/>
    </row>
    <row r="70" spans="1:5" ht="37.5" hidden="1">
      <c r="A70" s="30">
        <v>601100</v>
      </c>
      <c r="B70" s="31" t="s">
        <v>127</v>
      </c>
      <c r="C70" s="113"/>
      <c r="D70" s="114"/>
      <c r="E70" s="115"/>
    </row>
    <row r="71" spans="1:5" ht="20.25" hidden="1">
      <c r="A71" s="30">
        <v>601200</v>
      </c>
      <c r="B71" s="31" t="s">
        <v>128</v>
      </c>
      <c r="C71" s="113"/>
      <c r="D71" s="114"/>
      <c r="E71" s="115"/>
    </row>
    <row r="72" spans="1:5" s="217" customFormat="1" ht="20.25">
      <c r="A72" s="214">
        <v>602000</v>
      </c>
      <c r="B72" s="215" t="s">
        <v>31</v>
      </c>
      <c r="C72" s="306"/>
      <c r="D72" s="307">
        <v>5815</v>
      </c>
      <c r="E72" s="216"/>
    </row>
    <row r="73" spans="1:5" s="217" customFormat="1" ht="20.25">
      <c r="A73" s="218">
        <v>602100</v>
      </c>
      <c r="B73" s="219" t="s">
        <v>32</v>
      </c>
      <c r="C73" s="308"/>
      <c r="D73" s="309">
        <v>1484.3</v>
      </c>
      <c r="E73" s="220"/>
    </row>
    <row r="74" spans="1:5" s="217" customFormat="1" ht="20.25">
      <c r="A74" s="218">
        <v>602200</v>
      </c>
      <c r="B74" s="219" t="s">
        <v>33</v>
      </c>
      <c r="C74" s="308"/>
      <c r="D74" s="309">
        <v>2348.8</v>
      </c>
      <c r="E74" s="220"/>
    </row>
    <row r="75" spans="1:5" s="217" customFormat="1" ht="20.25" hidden="1">
      <c r="A75" s="218"/>
      <c r="B75" s="219" t="s">
        <v>14</v>
      </c>
      <c r="C75" s="308"/>
      <c r="D75" s="309"/>
      <c r="E75" s="220"/>
    </row>
    <row r="76" spans="1:5" s="217" customFormat="1" ht="20.25" hidden="1">
      <c r="A76" s="218"/>
      <c r="B76" s="219" t="s">
        <v>12</v>
      </c>
      <c r="C76" s="308"/>
      <c r="D76" s="309"/>
      <c r="E76" s="220"/>
    </row>
    <row r="77" spans="1:5" s="217" customFormat="1" ht="20.25" hidden="1">
      <c r="A77" s="218"/>
      <c r="B77" s="219" t="s">
        <v>13</v>
      </c>
      <c r="C77" s="308"/>
      <c r="D77" s="309"/>
      <c r="E77" s="220"/>
    </row>
    <row r="78" spans="1:5" s="217" customFormat="1" ht="20.25" hidden="1">
      <c r="A78" s="218"/>
      <c r="B78" s="219" t="s">
        <v>15</v>
      </c>
      <c r="C78" s="308"/>
      <c r="D78" s="309"/>
      <c r="E78" s="220"/>
    </row>
    <row r="79" spans="1:5" s="217" customFormat="1" ht="20.25" hidden="1">
      <c r="A79" s="221"/>
      <c r="B79" s="222" t="s">
        <v>129</v>
      </c>
      <c r="C79" s="310"/>
      <c r="D79" s="311"/>
      <c r="E79" s="223"/>
    </row>
    <row r="80" spans="1:5" s="217" customFormat="1" ht="20.25" hidden="1">
      <c r="A80" s="221"/>
      <c r="B80" s="222" t="s">
        <v>130</v>
      </c>
      <c r="C80" s="310"/>
      <c r="D80" s="311"/>
      <c r="E80" s="223"/>
    </row>
    <row r="81" spans="1:5" s="217" customFormat="1" ht="20.25" hidden="1">
      <c r="A81" s="221"/>
      <c r="B81" s="222" t="s">
        <v>131</v>
      </c>
      <c r="C81" s="310"/>
      <c r="D81" s="311"/>
      <c r="E81" s="223"/>
    </row>
    <row r="82" spans="1:5" s="217" customFormat="1" ht="20.25" hidden="1">
      <c r="A82" s="221"/>
      <c r="B82" s="222" t="s">
        <v>132</v>
      </c>
      <c r="C82" s="310"/>
      <c r="D82" s="311"/>
      <c r="E82" s="223"/>
    </row>
    <row r="83" spans="1:5" s="217" customFormat="1" ht="20.25" hidden="1">
      <c r="A83" s="221"/>
      <c r="B83" s="222" t="s">
        <v>133</v>
      </c>
      <c r="C83" s="310"/>
      <c r="D83" s="311"/>
      <c r="E83" s="223"/>
    </row>
    <row r="84" spans="1:5" s="217" customFormat="1" ht="20.25" hidden="1">
      <c r="A84" s="221"/>
      <c r="B84" s="222" t="s">
        <v>134</v>
      </c>
      <c r="C84" s="310"/>
      <c r="D84" s="311"/>
      <c r="E84" s="223"/>
    </row>
    <row r="85" spans="1:5" s="217" customFormat="1" ht="20.25" hidden="1">
      <c r="A85" s="221"/>
      <c r="B85" s="222" t="s">
        <v>135</v>
      </c>
      <c r="C85" s="310"/>
      <c r="D85" s="311"/>
      <c r="E85" s="223"/>
    </row>
    <row r="86" spans="1:5" s="217" customFormat="1" ht="20.25" hidden="1">
      <c r="A86" s="221"/>
      <c r="B86" s="222" t="s">
        <v>136</v>
      </c>
      <c r="C86" s="310"/>
      <c r="D86" s="311"/>
      <c r="E86" s="223"/>
    </row>
    <row r="87" spans="1:5" s="217" customFormat="1" ht="20.25" hidden="1">
      <c r="A87" s="221"/>
      <c r="B87" s="222" t="s">
        <v>137</v>
      </c>
      <c r="C87" s="310"/>
      <c r="D87" s="311"/>
      <c r="E87" s="223"/>
    </row>
    <row r="88" spans="1:5" s="217" customFormat="1" ht="20.25" hidden="1">
      <c r="A88" s="221"/>
      <c r="B88" s="222" t="s">
        <v>138</v>
      </c>
      <c r="C88" s="310"/>
      <c r="D88" s="311"/>
      <c r="E88" s="223"/>
    </row>
    <row r="89" spans="1:5" s="217" customFormat="1" ht="20.25" hidden="1">
      <c r="A89" s="221"/>
      <c r="B89" s="222" t="s">
        <v>139</v>
      </c>
      <c r="C89" s="310"/>
      <c r="D89" s="311"/>
      <c r="E89" s="223"/>
    </row>
    <row r="90" spans="1:5" s="217" customFormat="1" ht="20.25">
      <c r="A90" s="218">
        <v>602300</v>
      </c>
      <c r="B90" s="219" t="s">
        <v>140</v>
      </c>
      <c r="C90" s="308"/>
      <c r="D90" s="309">
        <v>717.5</v>
      </c>
      <c r="E90" s="220"/>
    </row>
    <row r="91" spans="1:5" s="217" customFormat="1" ht="38.25" thickBot="1">
      <c r="A91" s="218">
        <v>602400</v>
      </c>
      <c r="B91" s="219" t="s">
        <v>21</v>
      </c>
      <c r="C91" s="309">
        <v>8321.2</v>
      </c>
      <c r="D91" s="309">
        <v>5962.1</v>
      </c>
      <c r="E91" s="220"/>
    </row>
    <row r="92" spans="1:5" ht="21" thickBot="1">
      <c r="A92" s="262"/>
      <c r="B92" s="459" t="s">
        <v>141</v>
      </c>
      <c r="C92" s="460">
        <f>C72</f>
        <v>0</v>
      </c>
      <c r="D92" s="460">
        <f>D72</f>
        <v>5815</v>
      </c>
      <c r="E92" s="461"/>
    </row>
    <row r="93" spans="3:5" ht="18">
      <c r="C93" s="16"/>
      <c r="D93" s="36"/>
      <c r="E93" s="16"/>
    </row>
    <row r="94" spans="3:5" ht="18">
      <c r="C94" s="16"/>
      <c r="D94" s="36"/>
      <c r="E94" s="16"/>
    </row>
    <row r="95" spans="2:5" ht="38.25" customHeight="1">
      <c r="B95" s="117"/>
      <c r="C95" s="54"/>
      <c r="D95" s="118"/>
      <c r="E95" s="16"/>
    </row>
    <row r="96" spans="3:5" ht="18">
      <c r="C96" s="16"/>
      <c r="D96" s="36"/>
      <c r="E96" s="16"/>
    </row>
    <row r="97" spans="3:5" ht="18">
      <c r="C97" s="16"/>
      <c r="D97" s="36"/>
      <c r="E97" s="16"/>
    </row>
    <row r="98" spans="3:5" ht="18">
      <c r="C98" s="16"/>
      <c r="D98" s="36"/>
      <c r="E98" s="16"/>
    </row>
    <row r="99" spans="3:5" ht="18">
      <c r="C99" s="16"/>
      <c r="D99" s="36"/>
      <c r="E99" s="16"/>
    </row>
    <row r="100" spans="3:5" ht="18">
      <c r="C100" s="16"/>
      <c r="D100" s="36"/>
      <c r="E100" s="16"/>
    </row>
    <row r="101" spans="3:5" ht="18">
      <c r="C101" s="16"/>
      <c r="D101" s="36"/>
      <c r="E101" s="16"/>
    </row>
    <row r="102" spans="3:5" ht="18">
      <c r="C102" s="16"/>
      <c r="D102" s="36"/>
      <c r="E102" s="16"/>
    </row>
    <row r="103" spans="3:5" ht="18">
      <c r="C103" s="16"/>
      <c r="D103" s="36"/>
      <c r="E103" s="16"/>
    </row>
    <row r="104" spans="3:5" ht="18">
      <c r="C104" s="16"/>
      <c r="D104" s="36"/>
      <c r="E104" s="16"/>
    </row>
    <row r="105" spans="3:5" ht="18">
      <c r="C105" s="16"/>
      <c r="D105" s="36"/>
      <c r="E105" s="16"/>
    </row>
    <row r="106" spans="3:5" ht="18">
      <c r="C106" s="16"/>
      <c r="D106" s="36"/>
      <c r="E106" s="16"/>
    </row>
    <row r="107" spans="3:5" ht="18">
      <c r="C107" s="16"/>
      <c r="D107" s="36"/>
      <c r="E107" s="16"/>
    </row>
    <row r="108" spans="3:5" ht="18">
      <c r="C108" s="16"/>
      <c r="D108" s="36"/>
      <c r="E108" s="16"/>
    </row>
    <row r="109" spans="3:5" ht="18">
      <c r="C109" s="16"/>
      <c r="D109" s="36"/>
      <c r="E109" s="16"/>
    </row>
    <row r="110" spans="3:5" ht="18">
      <c r="C110" s="16"/>
      <c r="D110" s="36"/>
      <c r="E110" s="16"/>
    </row>
    <row r="111" spans="3:5" ht="18">
      <c r="C111" s="16"/>
      <c r="D111" s="36"/>
      <c r="E111" s="16"/>
    </row>
    <row r="112" spans="3:5" ht="18">
      <c r="C112" s="16"/>
      <c r="D112" s="36"/>
      <c r="E112" s="16"/>
    </row>
    <row r="113" spans="3:5" ht="18">
      <c r="C113" s="16"/>
      <c r="E113" s="16"/>
    </row>
    <row r="114" spans="3:5" ht="18">
      <c r="C114" s="16"/>
      <c r="E114" s="16"/>
    </row>
    <row r="115" spans="3:5" ht="18">
      <c r="C115" s="16"/>
      <c r="E115" s="16"/>
    </row>
    <row r="116" spans="3:5" ht="18">
      <c r="C116" s="16"/>
      <c r="E116" s="16"/>
    </row>
    <row r="117" spans="3:5" ht="18">
      <c r="C117" s="16"/>
      <c r="E117" s="16"/>
    </row>
    <row r="118" spans="3:5" ht="18">
      <c r="C118" s="16"/>
      <c r="E118" s="16"/>
    </row>
    <row r="119" spans="3:5" ht="18">
      <c r="C119" s="16"/>
      <c r="E119" s="16"/>
    </row>
    <row r="120" spans="3:5" ht="18">
      <c r="C120" s="16"/>
      <c r="E120" s="16"/>
    </row>
    <row r="121" spans="3:5" ht="18">
      <c r="C121" s="16"/>
      <c r="E121" s="16"/>
    </row>
    <row r="122" spans="3:5" ht="18">
      <c r="C122" s="16"/>
      <c r="E122" s="16"/>
    </row>
    <row r="123" spans="3:5" ht="18">
      <c r="C123" s="16"/>
      <c r="E123" s="16"/>
    </row>
    <row r="124" spans="3:5" ht="18">
      <c r="C124" s="16"/>
      <c r="E124" s="16"/>
    </row>
    <row r="125" spans="3:5" ht="18">
      <c r="C125" s="16"/>
      <c r="E125" s="16"/>
    </row>
    <row r="126" spans="3:5" ht="18">
      <c r="C126" s="16"/>
      <c r="E126" s="16"/>
    </row>
    <row r="127" spans="3:5" ht="18">
      <c r="C127" s="16"/>
      <c r="E127" s="16"/>
    </row>
    <row r="128" spans="3:5" ht="18">
      <c r="C128" s="16"/>
      <c r="E128" s="16"/>
    </row>
    <row r="129" spans="3:5" ht="18">
      <c r="C129" s="16"/>
      <c r="E129" s="16"/>
    </row>
    <row r="130" spans="3:5" ht="18">
      <c r="C130" s="16"/>
      <c r="E130" s="16"/>
    </row>
    <row r="131" spans="3:5" ht="18">
      <c r="C131" s="16"/>
      <c r="E131" s="16"/>
    </row>
    <row r="132" spans="3:5" ht="18">
      <c r="C132" s="16"/>
      <c r="E132" s="16"/>
    </row>
    <row r="133" spans="3:5" ht="18">
      <c r="C133" s="16"/>
      <c r="E133" s="16"/>
    </row>
    <row r="134" spans="3:5" ht="18">
      <c r="C134" s="16"/>
      <c r="E134" s="16"/>
    </row>
    <row r="135" spans="3:5" ht="18">
      <c r="C135" s="16"/>
      <c r="E135" s="16"/>
    </row>
    <row r="136" spans="3:5" ht="18">
      <c r="C136" s="16"/>
      <c r="E136" s="16"/>
    </row>
    <row r="137" spans="3:5" ht="18">
      <c r="C137" s="16"/>
      <c r="E137" s="16"/>
    </row>
    <row r="138" spans="3:5" ht="18">
      <c r="C138" s="16"/>
      <c r="E138" s="16"/>
    </row>
    <row r="139" spans="3:5" ht="18">
      <c r="C139" s="16"/>
      <c r="E139" s="16"/>
    </row>
    <row r="140" spans="3:5" ht="18">
      <c r="C140" s="16"/>
      <c r="E140" s="16"/>
    </row>
    <row r="141" spans="3:5" ht="18">
      <c r="C141" s="16"/>
      <c r="E141" s="16"/>
    </row>
    <row r="142" spans="3:5" ht="18">
      <c r="C142" s="16"/>
      <c r="E142" s="16"/>
    </row>
    <row r="143" spans="3:5" ht="18">
      <c r="C143" s="16"/>
      <c r="E143" s="16"/>
    </row>
    <row r="144" spans="3:5" ht="18">
      <c r="C144" s="16"/>
      <c r="E144" s="16"/>
    </row>
    <row r="145" spans="3:5" ht="18">
      <c r="C145" s="16"/>
      <c r="E145" s="16"/>
    </row>
    <row r="146" spans="3:5" ht="18">
      <c r="C146" s="16"/>
      <c r="E146" s="16"/>
    </row>
    <row r="147" spans="3:5" ht="18">
      <c r="C147" s="16"/>
      <c r="E147" s="16"/>
    </row>
    <row r="148" spans="3:5" ht="18">
      <c r="C148" s="16"/>
      <c r="E148" s="16"/>
    </row>
    <row r="149" spans="3:5" ht="18">
      <c r="C149" s="16"/>
      <c r="E149" s="16"/>
    </row>
    <row r="150" spans="3:5" ht="18">
      <c r="C150" s="16"/>
      <c r="E150" s="16"/>
    </row>
    <row r="151" spans="3:5" ht="18">
      <c r="C151" s="16"/>
      <c r="E151" s="16"/>
    </row>
    <row r="152" spans="3:5" ht="18">
      <c r="C152" s="16"/>
      <c r="E152" s="16"/>
    </row>
    <row r="153" spans="3:5" ht="18">
      <c r="C153" s="16"/>
      <c r="E153" s="16"/>
    </row>
    <row r="154" spans="3:5" ht="18">
      <c r="C154" s="16"/>
      <c r="E154" s="16"/>
    </row>
    <row r="155" spans="3:5" ht="18">
      <c r="C155" s="16"/>
      <c r="E155" s="16"/>
    </row>
    <row r="156" spans="3:5" ht="18">
      <c r="C156" s="16"/>
      <c r="E156" s="16"/>
    </row>
    <row r="157" spans="3:5" ht="18">
      <c r="C157" s="16"/>
      <c r="E157" s="16"/>
    </row>
    <row r="158" spans="3:5" ht="18">
      <c r="C158" s="16"/>
      <c r="E158" s="16"/>
    </row>
    <row r="159" spans="3:5" ht="18">
      <c r="C159" s="16"/>
      <c r="E159" s="16"/>
    </row>
    <row r="160" spans="3:5" ht="18">
      <c r="C160" s="16"/>
      <c r="E160" s="16"/>
    </row>
    <row r="161" spans="3:5" ht="18">
      <c r="C161" s="16"/>
      <c r="E161" s="16"/>
    </row>
    <row r="162" spans="3:5" ht="18">
      <c r="C162" s="16"/>
      <c r="E162" s="16"/>
    </row>
    <row r="163" spans="3:5" ht="18">
      <c r="C163" s="16"/>
      <c r="E163" s="16"/>
    </row>
    <row r="164" spans="3:5" ht="18">
      <c r="C164" s="16"/>
      <c r="E164" s="16"/>
    </row>
    <row r="165" spans="3:5" ht="18">
      <c r="C165" s="16"/>
      <c r="E165" s="16"/>
    </row>
    <row r="166" spans="3:5" ht="18">
      <c r="C166" s="16"/>
      <c r="E166" s="16"/>
    </row>
    <row r="167" spans="3:5" ht="18">
      <c r="C167" s="16"/>
      <c r="E167" s="16"/>
    </row>
    <row r="168" spans="3:5" ht="18">
      <c r="C168" s="16"/>
      <c r="E168" s="16"/>
    </row>
    <row r="169" spans="3:5" ht="18">
      <c r="C169" s="16"/>
      <c r="E169" s="16"/>
    </row>
    <row r="170" spans="3:5" ht="18">
      <c r="C170" s="16"/>
      <c r="E170" s="16"/>
    </row>
    <row r="171" spans="3:5" ht="18">
      <c r="C171" s="16"/>
      <c r="E171" s="16"/>
    </row>
    <row r="172" spans="3:5" ht="18">
      <c r="C172" s="16"/>
      <c r="E172" s="16"/>
    </row>
    <row r="173" spans="3:5" ht="18">
      <c r="C173" s="16"/>
      <c r="E173" s="16"/>
    </row>
    <row r="174" spans="3:5" ht="18">
      <c r="C174" s="16"/>
      <c r="E174" s="16"/>
    </row>
    <row r="175" spans="3:5" ht="18">
      <c r="C175" s="16"/>
      <c r="E175" s="16"/>
    </row>
    <row r="176" spans="3:5" ht="18">
      <c r="C176" s="16"/>
      <c r="E176" s="16"/>
    </row>
    <row r="177" spans="3:5" ht="18">
      <c r="C177" s="16"/>
      <c r="E177" s="16"/>
    </row>
    <row r="178" spans="3:5" ht="18">
      <c r="C178" s="16"/>
      <c r="E178" s="16"/>
    </row>
    <row r="179" spans="3:5" ht="18">
      <c r="C179" s="16"/>
      <c r="E179" s="16"/>
    </row>
    <row r="180" spans="3:5" ht="18">
      <c r="C180" s="16"/>
      <c r="E180" s="16"/>
    </row>
    <row r="181" spans="3:5" ht="18">
      <c r="C181" s="16"/>
      <c r="E181" s="16"/>
    </row>
    <row r="182" spans="3:5" ht="18">
      <c r="C182" s="16"/>
      <c r="E182" s="16"/>
    </row>
    <row r="183" spans="3:5" ht="18">
      <c r="C183" s="16"/>
      <c r="E183" s="16"/>
    </row>
    <row r="184" spans="3:5" ht="18">
      <c r="C184" s="16"/>
      <c r="E184" s="16"/>
    </row>
    <row r="185" spans="3:5" ht="18">
      <c r="C185" s="16"/>
      <c r="E185" s="16"/>
    </row>
    <row r="186" spans="3:5" ht="18">
      <c r="C186" s="16"/>
      <c r="E186" s="16"/>
    </row>
    <row r="187" spans="3:5" ht="18">
      <c r="C187" s="16"/>
      <c r="E187" s="16"/>
    </row>
    <row r="188" spans="3:5" ht="18">
      <c r="C188" s="16"/>
      <c r="E188" s="16"/>
    </row>
    <row r="189" spans="3:5" ht="18">
      <c r="C189" s="16"/>
      <c r="E189" s="16"/>
    </row>
    <row r="190" spans="3:5" ht="18">
      <c r="C190" s="16"/>
      <c r="E190" s="16"/>
    </row>
    <row r="191" spans="3:5" ht="18">
      <c r="C191" s="16"/>
      <c r="E191" s="16"/>
    </row>
    <row r="192" spans="3:5" ht="18">
      <c r="C192" s="16"/>
      <c r="E192" s="16"/>
    </row>
    <row r="193" spans="3:5" ht="18">
      <c r="C193" s="16"/>
      <c r="E193" s="16"/>
    </row>
    <row r="194" spans="3:5" ht="18">
      <c r="C194" s="16"/>
      <c r="E194" s="16"/>
    </row>
    <row r="195" spans="3:5" ht="18">
      <c r="C195" s="16"/>
      <c r="E195" s="16"/>
    </row>
    <row r="196" spans="3:5" ht="18">
      <c r="C196" s="16"/>
      <c r="E196" s="16"/>
    </row>
    <row r="197" spans="3:5" ht="18">
      <c r="C197" s="16"/>
      <c r="E197" s="16"/>
    </row>
    <row r="198" spans="3:5" ht="18">
      <c r="C198" s="16"/>
      <c r="E198" s="16"/>
    </row>
    <row r="199" spans="3:5" ht="18">
      <c r="C199" s="16"/>
      <c r="E199" s="16"/>
    </row>
    <row r="200" spans="3:5" ht="18">
      <c r="C200" s="16"/>
      <c r="E200" s="16"/>
    </row>
    <row r="201" spans="3:5" ht="18">
      <c r="C201" s="16"/>
      <c r="E201" s="16"/>
    </row>
    <row r="202" spans="3:5" ht="18">
      <c r="C202" s="16"/>
      <c r="E202" s="16"/>
    </row>
    <row r="203" spans="3:5" ht="18">
      <c r="C203" s="16"/>
      <c r="E203" s="16"/>
    </row>
    <row r="204" spans="3:5" ht="18">
      <c r="C204" s="16"/>
      <c r="E204" s="16"/>
    </row>
    <row r="205" spans="3:5" ht="18">
      <c r="C205" s="16"/>
      <c r="E205" s="16"/>
    </row>
    <row r="206" spans="3:5" ht="18">
      <c r="C206" s="16"/>
      <c r="E206" s="16"/>
    </row>
    <row r="207" spans="3:5" ht="18">
      <c r="C207" s="16"/>
      <c r="E207" s="16"/>
    </row>
    <row r="208" spans="3:5" ht="18">
      <c r="C208" s="16"/>
      <c r="E208" s="16"/>
    </row>
    <row r="209" spans="3:5" ht="18">
      <c r="C209" s="16"/>
      <c r="E209" s="16"/>
    </row>
    <row r="210" spans="3:5" ht="18">
      <c r="C210" s="16"/>
      <c r="E210" s="16"/>
    </row>
    <row r="211" spans="3:5" ht="18">
      <c r="C211" s="16"/>
      <c r="E211" s="16"/>
    </row>
    <row r="212" spans="3:5" ht="18">
      <c r="C212" s="16"/>
      <c r="E212" s="16"/>
    </row>
    <row r="213" spans="3:5" ht="18">
      <c r="C213" s="16"/>
      <c r="E213" s="16"/>
    </row>
    <row r="214" spans="3:5" ht="18">
      <c r="C214" s="16"/>
      <c r="E214" s="16"/>
    </row>
    <row r="215" spans="3:5" ht="18">
      <c r="C215" s="16"/>
      <c r="E215" s="16"/>
    </row>
    <row r="216" spans="3:5" ht="18">
      <c r="C216" s="16"/>
      <c r="E216" s="16"/>
    </row>
    <row r="217" spans="3:5" ht="18">
      <c r="C217" s="16"/>
      <c r="E217" s="16"/>
    </row>
    <row r="218" spans="3:5" ht="18">
      <c r="C218" s="16"/>
      <c r="E218" s="16"/>
    </row>
    <row r="219" spans="3:5" ht="18">
      <c r="C219" s="16"/>
      <c r="E219" s="16"/>
    </row>
    <row r="220" spans="3:5" ht="18">
      <c r="C220" s="16"/>
      <c r="E220" s="16"/>
    </row>
    <row r="221" spans="3:5" ht="18">
      <c r="C221" s="16"/>
      <c r="E221" s="16"/>
    </row>
    <row r="222" spans="3:5" ht="18">
      <c r="C222" s="16"/>
      <c r="E222" s="16"/>
    </row>
    <row r="223" spans="3:5" ht="18">
      <c r="C223" s="16"/>
      <c r="E223" s="16"/>
    </row>
    <row r="224" spans="3:5" ht="18">
      <c r="C224" s="16"/>
      <c r="E224" s="16"/>
    </row>
    <row r="225" spans="3:5" ht="18">
      <c r="C225" s="16"/>
      <c r="E225" s="16"/>
    </row>
    <row r="226" spans="3:5" ht="18">
      <c r="C226" s="16"/>
      <c r="E226" s="16"/>
    </row>
    <row r="227" spans="3:5" ht="18">
      <c r="C227" s="16"/>
      <c r="E227" s="16"/>
    </row>
    <row r="228" spans="3:5" ht="18">
      <c r="C228" s="16"/>
      <c r="E228" s="16"/>
    </row>
    <row r="229" spans="3:5" ht="18">
      <c r="C229" s="16"/>
      <c r="E229" s="16"/>
    </row>
    <row r="230" spans="3:5" ht="18">
      <c r="C230" s="16"/>
      <c r="E230" s="16"/>
    </row>
    <row r="231" spans="3:5" ht="18">
      <c r="C231" s="16"/>
      <c r="E231" s="16"/>
    </row>
    <row r="232" spans="3:5" ht="18">
      <c r="C232" s="16"/>
      <c r="E232" s="16"/>
    </row>
    <row r="233" spans="3:5" ht="18">
      <c r="C233" s="16"/>
      <c r="E233" s="16"/>
    </row>
    <row r="234" spans="3:5" ht="18">
      <c r="C234" s="16"/>
      <c r="E234" s="16"/>
    </row>
    <row r="235" spans="3:5" ht="18">
      <c r="C235" s="16"/>
      <c r="E235" s="16"/>
    </row>
    <row r="236" spans="3:5" ht="18">
      <c r="C236" s="16"/>
      <c r="E236" s="16"/>
    </row>
    <row r="237" spans="3:5" ht="18">
      <c r="C237" s="16"/>
      <c r="E237" s="16"/>
    </row>
    <row r="238" spans="3:5" ht="18">
      <c r="C238" s="16"/>
      <c r="E238" s="16"/>
    </row>
    <row r="239" spans="3:5" ht="18">
      <c r="C239" s="16"/>
      <c r="E239" s="16"/>
    </row>
    <row r="240" spans="3:5" ht="18">
      <c r="C240" s="16"/>
      <c r="E240" s="16"/>
    </row>
    <row r="241" spans="3:5" ht="18">
      <c r="C241" s="16"/>
      <c r="E241" s="16"/>
    </row>
    <row r="242" spans="3:5" ht="18">
      <c r="C242" s="16"/>
      <c r="E242" s="16"/>
    </row>
    <row r="243" spans="3:5" ht="18">
      <c r="C243" s="16"/>
      <c r="E243" s="16"/>
    </row>
    <row r="244" spans="3:5" ht="18">
      <c r="C244" s="16"/>
      <c r="E244" s="16"/>
    </row>
    <row r="245" spans="3:5" ht="18">
      <c r="C245" s="16"/>
      <c r="E245" s="16"/>
    </row>
    <row r="246" spans="3:5" ht="18">
      <c r="C246" s="16"/>
      <c r="E246" s="16"/>
    </row>
    <row r="247" spans="3:5" ht="18">
      <c r="C247" s="16"/>
      <c r="E247" s="16"/>
    </row>
    <row r="248" spans="3:5" ht="18">
      <c r="C248" s="16"/>
      <c r="E248" s="16"/>
    </row>
    <row r="249" spans="3:5" ht="18">
      <c r="C249" s="16"/>
      <c r="E249" s="16"/>
    </row>
    <row r="250" spans="3:5" ht="18">
      <c r="C250" s="16"/>
      <c r="E250" s="16"/>
    </row>
    <row r="251" spans="3:5" ht="18">
      <c r="C251" s="16"/>
      <c r="E251" s="16"/>
    </row>
    <row r="252" spans="3:5" ht="18">
      <c r="C252" s="16"/>
      <c r="E252" s="16"/>
    </row>
    <row r="253" spans="3:5" ht="18">
      <c r="C253" s="16"/>
      <c r="E253" s="16"/>
    </row>
    <row r="254" spans="3:5" ht="18">
      <c r="C254" s="16"/>
      <c r="E254" s="16"/>
    </row>
    <row r="255" spans="3:5" ht="18">
      <c r="C255" s="16"/>
      <c r="E255" s="16"/>
    </row>
    <row r="256" spans="3:5" ht="18">
      <c r="C256" s="16"/>
      <c r="E256" s="16"/>
    </row>
    <row r="257" spans="3:5" ht="18">
      <c r="C257" s="16"/>
      <c r="E257" s="16"/>
    </row>
    <row r="258" spans="3:5" ht="18">
      <c r="C258" s="16"/>
      <c r="E258" s="16"/>
    </row>
    <row r="259" spans="3:5" ht="18">
      <c r="C259" s="16"/>
      <c r="E259" s="16"/>
    </row>
    <row r="260" spans="3:5" ht="18">
      <c r="C260" s="16"/>
      <c r="E260" s="16"/>
    </row>
    <row r="261" spans="3:5" ht="18">
      <c r="C261" s="16"/>
      <c r="E261" s="16"/>
    </row>
    <row r="262" spans="3:5" ht="18">
      <c r="C262" s="16"/>
      <c r="E262" s="16"/>
    </row>
    <row r="263" spans="3:5" ht="18">
      <c r="C263" s="16"/>
      <c r="E263" s="16"/>
    </row>
    <row r="264" spans="3:5" ht="18">
      <c r="C264" s="16"/>
      <c r="E264" s="16"/>
    </row>
    <row r="265" spans="3:5" ht="18">
      <c r="C265" s="16"/>
      <c r="E265" s="16"/>
    </row>
    <row r="266" spans="3:5" ht="18">
      <c r="C266" s="16"/>
      <c r="E266" s="16"/>
    </row>
    <row r="267" spans="3:5" ht="18">
      <c r="C267" s="16"/>
      <c r="E267" s="16"/>
    </row>
    <row r="268" spans="3:5" ht="18">
      <c r="C268" s="16"/>
      <c r="E268" s="16"/>
    </row>
    <row r="269" spans="3:5" ht="18">
      <c r="C269" s="16"/>
      <c r="E269" s="16"/>
    </row>
    <row r="270" spans="3:5" ht="18">
      <c r="C270" s="16"/>
      <c r="E270" s="16"/>
    </row>
    <row r="271" spans="3:5" ht="18">
      <c r="C271" s="16"/>
      <c r="E271" s="16"/>
    </row>
    <row r="272" spans="3:5" ht="18">
      <c r="C272" s="16"/>
      <c r="E272" s="16"/>
    </row>
    <row r="273" spans="3:5" ht="18">
      <c r="C273" s="16"/>
      <c r="E273" s="16"/>
    </row>
    <row r="274" spans="3:5" ht="18">
      <c r="C274" s="16"/>
      <c r="E274" s="16"/>
    </row>
    <row r="275" spans="3:5" ht="18">
      <c r="C275" s="16"/>
      <c r="E275" s="16"/>
    </row>
    <row r="276" spans="3:5" ht="18">
      <c r="C276" s="16"/>
      <c r="E276" s="16"/>
    </row>
    <row r="277" spans="3:5" ht="18">
      <c r="C277" s="16"/>
      <c r="E277" s="16"/>
    </row>
    <row r="278" spans="3:5" ht="18">
      <c r="C278" s="16"/>
      <c r="E278" s="16"/>
    </row>
    <row r="279" spans="3:5" ht="18">
      <c r="C279" s="16"/>
      <c r="E279" s="16"/>
    </row>
    <row r="280" spans="3:5" ht="18">
      <c r="C280" s="16"/>
      <c r="E280" s="16"/>
    </row>
    <row r="281" spans="3:5" ht="18">
      <c r="C281" s="16"/>
      <c r="E281" s="16"/>
    </row>
    <row r="282" spans="3:5" ht="18">
      <c r="C282" s="16"/>
      <c r="E282" s="16"/>
    </row>
    <row r="283" spans="3:5" ht="18">
      <c r="C283" s="16"/>
      <c r="E283" s="16"/>
    </row>
    <row r="284" spans="3:5" ht="18">
      <c r="C284" s="16"/>
      <c r="E284" s="16"/>
    </row>
    <row r="285" spans="3:5" ht="18">
      <c r="C285" s="16"/>
      <c r="E285" s="16"/>
    </row>
    <row r="286" spans="3:5" ht="18">
      <c r="C286" s="16"/>
      <c r="E286" s="16"/>
    </row>
    <row r="287" spans="3:5" ht="18">
      <c r="C287" s="16"/>
      <c r="E287" s="16"/>
    </row>
    <row r="288" spans="3:5" ht="18">
      <c r="C288" s="16"/>
      <c r="E288" s="16"/>
    </row>
    <row r="289" spans="3:5" ht="18">
      <c r="C289" s="16"/>
      <c r="E289" s="16"/>
    </row>
    <row r="290" spans="3:5" ht="18">
      <c r="C290" s="16"/>
      <c r="E290" s="16"/>
    </row>
    <row r="291" spans="3:5" ht="18">
      <c r="C291" s="16"/>
      <c r="E291" s="16"/>
    </row>
    <row r="292" spans="3:5" ht="18">
      <c r="C292" s="16"/>
      <c r="E292" s="16"/>
    </row>
    <row r="293" spans="3:5" ht="18">
      <c r="C293" s="16"/>
      <c r="E293" s="16"/>
    </row>
    <row r="294" spans="3:5" ht="18">
      <c r="C294" s="16"/>
      <c r="E294" s="16"/>
    </row>
    <row r="295" spans="3:5" ht="18">
      <c r="C295" s="16"/>
      <c r="E295" s="16"/>
    </row>
    <row r="296" spans="3:5" ht="18">
      <c r="C296" s="16"/>
      <c r="E296" s="16"/>
    </row>
    <row r="297" spans="3:5" ht="18">
      <c r="C297" s="16"/>
      <c r="E297" s="16"/>
    </row>
    <row r="298" spans="3:5" ht="18">
      <c r="C298" s="16"/>
      <c r="E298" s="16"/>
    </row>
    <row r="299" spans="3:5" ht="18">
      <c r="C299" s="16"/>
      <c r="E299" s="16"/>
    </row>
    <row r="300" spans="3:5" ht="18">
      <c r="C300" s="16"/>
      <c r="E300" s="16"/>
    </row>
    <row r="301" spans="3:5" ht="18">
      <c r="C301" s="16"/>
      <c r="E301" s="16"/>
    </row>
    <row r="302" spans="3:5" ht="18">
      <c r="C302" s="16"/>
      <c r="E302" s="16"/>
    </row>
    <row r="303" spans="3:5" ht="18">
      <c r="C303" s="16"/>
      <c r="E303" s="16"/>
    </row>
    <row r="304" spans="3:5" ht="18">
      <c r="C304" s="16"/>
      <c r="E304" s="16"/>
    </row>
    <row r="305" spans="3:5" ht="18">
      <c r="C305" s="16"/>
      <c r="E305" s="16"/>
    </row>
    <row r="306" spans="3:5" ht="18">
      <c r="C306" s="16"/>
      <c r="E306" s="16"/>
    </row>
    <row r="307" spans="3:5" ht="18">
      <c r="C307" s="16"/>
      <c r="E307" s="16"/>
    </row>
    <row r="308" spans="3:5" ht="18">
      <c r="C308" s="16"/>
      <c r="E308" s="16"/>
    </row>
    <row r="309" spans="3:5" ht="18">
      <c r="C309" s="16"/>
      <c r="E309" s="16"/>
    </row>
    <row r="310" spans="3:5" ht="18">
      <c r="C310" s="16"/>
      <c r="E310" s="16"/>
    </row>
    <row r="311" spans="3:5" ht="18">
      <c r="C311" s="16"/>
      <c r="E311" s="16"/>
    </row>
    <row r="312" spans="3:5" ht="18">
      <c r="C312" s="16"/>
      <c r="E312" s="16"/>
    </row>
    <row r="313" spans="3:5" ht="18">
      <c r="C313" s="16"/>
      <c r="E313" s="16"/>
    </row>
    <row r="314" spans="3:5" ht="18">
      <c r="C314" s="16"/>
      <c r="E314" s="16"/>
    </row>
    <row r="315" spans="3:5" ht="18">
      <c r="C315" s="16"/>
      <c r="E315" s="16"/>
    </row>
    <row r="316" spans="3:5" ht="18">
      <c r="C316" s="16"/>
      <c r="E316" s="16"/>
    </row>
    <row r="317" spans="3:5" ht="18">
      <c r="C317" s="16"/>
      <c r="E317" s="16"/>
    </row>
    <row r="318" spans="3:5" ht="18">
      <c r="C318" s="16"/>
      <c r="E318" s="16"/>
    </row>
    <row r="319" spans="3:5" ht="18">
      <c r="C319" s="16"/>
      <c r="E319" s="16"/>
    </row>
    <row r="320" spans="3:5" ht="18">
      <c r="C320" s="16"/>
      <c r="E320" s="16"/>
    </row>
    <row r="321" spans="3:5" ht="18">
      <c r="C321" s="16"/>
      <c r="E321" s="16"/>
    </row>
    <row r="322" spans="3:5" ht="18">
      <c r="C322" s="16"/>
      <c r="E322" s="16"/>
    </row>
    <row r="323" spans="3:5" ht="18">
      <c r="C323" s="16"/>
      <c r="E323" s="16"/>
    </row>
    <row r="324" spans="3:5" ht="18">
      <c r="C324" s="16"/>
      <c r="E324" s="16"/>
    </row>
    <row r="325" spans="3:5" ht="18">
      <c r="C325" s="16"/>
      <c r="E325" s="16"/>
    </row>
    <row r="326" spans="3:5" ht="18">
      <c r="C326" s="16"/>
      <c r="E326" s="16"/>
    </row>
    <row r="327" spans="3:5" ht="18">
      <c r="C327" s="16"/>
      <c r="E327" s="16"/>
    </row>
    <row r="328" spans="3:5" ht="18">
      <c r="C328" s="16"/>
      <c r="E328" s="16"/>
    </row>
    <row r="329" spans="3:5" ht="18">
      <c r="C329" s="16"/>
      <c r="E329" s="16"/>
    </row>
    <row r="330" spans="3:5" ht="18">
      <c r="C330" s="16"/>
      <c r="E330" s="16"/>
    </row>
    <row r="331" spans="3:5" ht="18">
      <c r="C331" s="16"/>
      <c r="E331" s="16"/>
    </row>
    <row r="332" spans="3:5" ht="18">
      <c r="C332" s="16"/>
      <c r="E332" s="16"/>
    </row>
    <row r="333" spans="3:5" ht="18">
      <c r="C333" s="16"/>
      <c r="E333" s="16"/>
    </row>
    <row r="334" spans="3:5" ht="18">
      <c r="C334" s="16"/>
      <c r="E334" s="16"/>
    </row>
    <row r="335" spans="3:5" ht="18">
      <c r="C335" s="16"/>
      <c r="E335" s="16"/>
    </row>
    <row r="336" spans="3:5" ht="18">
      <c r="C336" s="16"/>
      <c r="E336" s="16"/>
    </row>
    <row r="337" spans="3:5" ht="18">
      <c r="C337" s="16"/>
      <c r="E337" s="16"/>
    </row>
    <row r="338" spans="3:5" ht="18">
      <c r="C338" s="16"/>
      <c r="E338" s="16"/>
    </row>
    <row r="339" spans="3:5" ht="18">
      <c r="C339" s="16"/>
      <c r="E339" s="16"/>
    </row>
    <row r="340" spans="3:5" ht="18">
      <c r="C340" s="16"/>
      <c r="E340" s="16"/>
    </row>
    <row r="341" spans="3:5" ht="18">
      <c r="C341" s="16"/>
      <c r="E341" s="16"/>
    </row>
    <row r="342" spans="3:5" ht="18">
      <c r="C342" s="16"/>
      <c r="E342" s="16"/>
    </row>
    <row r="343" spans="3:5" ht="18">
      <c r="C343" s="16"/>
      <c r="E343" s="16"/>
    </row>
    <row r="344" spans="3:5" ht="18">
      <c r="C344" s="16"/>
      <c r="E344" s="16"/>
    </row>
    <row r="345" spans="3:5" ht="18">
      <c r="C345" s="16"/>
      <c r="E345" s="16"/>
    </row>
    <row r="346" spans="3:5" ht="18">
      <c r="C346" s="16"/>
      <c r="E346" s="16"/>
    </row>
    <row r="347" spans="3:5" ht="18">
      <c r="C347" s="16"/>
      <c r="E347" s="16"/>
    </row>
    <row r="348" spans="3:5" ht="18">
      <c r="C348" s="16"/>
      <c r="E348" s="16"/>
    </row>
    <row r="349" spans="3:5" ht="18">
      <c r="C349" s="16"/>
      <c r="E349" s="16"/>
    </row>
    <row r="350" spans="3:5" ht="18">
      <c r="C350" s="16"/>
      <c r="E350" s="16"/>
    </row>
    <row r="351" spans="3:5" ht="18">
      <c r="C351" s="16"/>
      <c r="E351" s="16"/>
    </row>
    <row r="352" spans="3:5" ht="18">
      <c r="C352" s="16"/>
      <c r="E352" s="16"/>
    </row>
    <row r="353" spans="3:5" ht="18">
      <c r="C353" s="16"/>
      <c r="E353" s="16"/>
    </row>
    <row r="354" spans="3:5" ht="18">
      <c r="C354" s="16"/>
      <c r="E354" s="16"/>
    </row>
    <row r="355" spans="3:5" ht="18">
      <c r="C355" s="16"/>
      <c r="E355" s="16"/>
    </row>
    <row r="356" spans="3:5" ht="18">
      <c r="C356" s="16"/>
      <c r="E356" s="16"/>
    </row>
    <row r="357" spans="3:5" ht="18">
      <c r="C357" s="16"/>
      <c r="E357" s="16"/>
    </row>
    <row r="358" spans="3:5" ht="18">
      <c r="C358" s="16"/>
      <c r="E358" s="16"/>
    </row>
    <row r="359" spans="3:5" ht="18">
      <c r="C359" s="16"/>
      <c r="E359" s="16"/>
    </row>
    <row r="360" spans="3:5" ht="18">
      <c r="C360" s="16"/>
      <c r="E360" s="16"/>
    </row>
    <row r="361" spans="3:5" ht="18">
      <c r="C361" s="16"/>
      <c r="E361" s="16"/>
    </row>
    <row r="362" spans="3:5" ht="18">
      <c r="C362" s="16"/>
      <c r="E362" s="16"/>
    </row>
    <row r="363" spans="3:5" ht="18">
      <c r="C363" s="16"/>
      <c r="E363" s="16"/>
    </row>
    <row r="364" spans="3:5" ht="18">
      <c r="C364" s="16"/>
      <c r="E364" s="16"/>
    </row>
    <row r="365" spans="3:5" ht="18">
      <c r="C365" s="16"/>
      <c r="E365" s="16"/>
    </row>
    <row r="366" spans="3:5" ht="18">
      <c r="C366" s="16"/>
      <c r="E366" s="16"/>
    </row>
    <row r="367" spans="3:5" ht="18">
      <c r="C367" s="16"/>
      <c r="E367" s="16"/>
    </row>
    <row r="368" spans="3:5" ht="18">
      <c r="C368" s="16"/>
      <c r="E368" s="16"/>
    </row>
    <row r="369" spans="3:5" ht="18">
      <c r="C369" s="16"/>
      <c r="E369" s="16"/>
    </row>
    <row r="370" spans="3:5" ht="18">
      <c r="C370" s="16"/>
      <c r="E370" s="16"/>
    </row>
    <row r="371" spans="3:5" ht="18">
      <c r="C371" s="16"/>
      <c r="E371" s="16"/>
    </row>
    <row r="372" spans="3:5" ht="18">
      <c r="C372" s="16"/>
      <c r="E372" s="16"/>
    </row>
    <row r="373" spans="3:5" ht="18">
      <c r="C373" s="16"/>
      <c r="E373" s="16"/>
    </row>
    <row r="374" spans="3:5" ht="18">
      <c r="C374" s="16"/>
      <c r="E374" s="16"/>
    </row>
    <row r="375" spans="3:5" ht="18">
      <c r="C375" s="16"/>
      <c r="E375" s="16"/>
    </row>
    <row r="376" spans="3:5" ht="18">
      <c r="C376" s="16"/>
      <c r="E376" s="16"/>
    </row>
    <row r="377" spans="3:5" ht="18">
      <c r="C377" s="16"/>
      <c r="E377" s="16"/>
    </row>
    <row r="378" spans="3:5" ht="18">
      <c r="C378" s="16"/>
      <c r="E378" s="16"/>
    </row>
    <row r="379" spans="3:5" ht="18">
      <c r="C379" s="16"/>
      <c r="E379" s="16"/>
    </row>
    <row r="380" spans="3:5" ht="18">
      <c r="C380" s="16"/>
      <c r="E380" s="16"/>
    </row>
    <row r="381" spans="3:5" ht="18">
      <c r="C381" s="16"/>
      <c r="E381" s="16"/>
    </row>
    <row r="382" spans="3:5" ht="18">
      <c r="C382" s="16"/>
      <c r="E382" s="16"/>
    </row>
    <row r="383" spans="3:5" ht="18">
      <c r="C383" s="16"/>
      <c r="E383" s="16"/>
    </row>
    <row r="384" spans="3:5" ht="18">
      <c r="C384" s="16"/>
      <c r="E384" s="16"/>
    </row>
    <row r="385" spans="3:5" ht="18">
      <c r="C385" s="16"/>
      <c r="E385" s="16"/>
    </row>
    <row r="386" spans="3:5" ht="18">
      <c r="C386" s="16"/>
      <c r="E386" s="16"/>
    </row>
    <row r="387" spans="3:5" ht="18">
      <c r="C387" s="16"/>
      <c r="E387" s="16"/>
    </row>
    <row r="388" spans="3:5" ht="18">
      <c r="C388" s="16"/>
      <c r="E388" s="16"/>
    </row>
    <row r="389" spans="3:5" ht="18">
      <c r="C389" s="16"/>
      <c r="E389" s="16"/>
    </row>
    <row r="390" spans="3:5" ht="18">
      <c r="C390" s="16"/>
      <c r="E390" s="16"/>
    </row>
    <row r="391" spans="3:5" ht="18">
      <c r="C391" s="16"/>
      <c r="E391" s="16"/>
    </row>
    <row r="392" spans="3:5" ht="18">
      <c r="C392" s="16"/>
      <c r="E392" s="16"/>
    </row>
    <row r="393" spans="3:5" ht="18">
      <c r="C393" s="16"/>
      <c r="E393" s="16"/>
    </row>
    <row r="394" spans="3:5" ht="18">
      <c r="C394" s="16"/>
      <c r="E394" s="16"/>
    </row>
    <row r="395" spans="3:5" ht="18">
      <c r="C395" s="16"/>
      <c r="E395" s="16"/>
    </row>
    <row r="396" spans="3:5" ht="18">
      <c r="C396" s="16"/>
      <c r="E396" s="16"/>
    </row>
    <row r="397" spans="3:5" ht="18">
      <c r="C397" s="16"/>
      <c r="E397" s="16"/>
    </row>
    <row r="398" spans="3:5" ht="18">
      <c r="C398" s="16"/>
      <c r="E398" s="16"/>
    </row>
    <row r="399" spans="3:5" ht="18">
      <c r="C399" s="16"/>
      <c r="E399" s="16"/>
    </row>
    <row r="400" spans="3:5" ht="18">
      <c r="C400" s="16"/>
      <c r="E400" s="16"/>
    </row>
    <row r="401" spans="3:5" ht="18">
      <c r="C401" s="16"/>
      <c r="E401" s="16"/>
    </row>
    <row r="402" spans="3:5" ht="18">
      <c r="C402" s="16"/>
      <c r="E402" s="16"/>
    </row>
    <row r="403" spans="3:5" ht="18">
      <c r="C403" s="16"/>
      <c r="E403" s="16"/>
    </row>
    <row r="404" spans="3:5" ht="18">
      <c r="C404" s="16"/>
      <c r="E404" s="16"/>
    </row>
    <row r="405" spans="3:5" ht="18">
      <c r="C405" s="16"/>
      <c r="E405" s="16"/>
    </row>
    <row r="406" spans="3:5" ht="18">
      <c r="C406" s="16"/>
      <c r="E406" s="16"/>
    </row>
    <row r="407" spans="3:5" ht="18">
      <c r="C407" s="16"/>
      <c r="E407" s="16"/>
    </row>
    <row r="408" spans="3:5" ht="18">
      <c r="C408" s="16"/>
      <c r="E408" s="16"/>
    </row>
    <row r="409" spans="3:5" ht="18">
      <c r="C409" s="16"/>
      <c r="E409" s="16"/>
    </row>
    <row r="410" spans="3:5" ht="18">
      <c r="C410" s="16"/>
      <c r="E410" s="16"/>
    </row>
    <row r="411" spans="3:5" ht="18">
      <c r="C411" s="16"/>
      <c r="E411" s="16"/>
    </row>
    <row r="412" spans="3:5" ht="18">
      <c r="C412" s="16"/>
      <c r="E412" s="16"/>
    </row>
    <row r="413" spans="3:5" ht="18">
      <c r="C413" s="16"/>
      <c r="E413" s="16"/>
    </row>
    <row r="414" spans="3:5" ht="18">
      <c r="C414" s="16"/>
      <c r="E414" s="16"/>
    </row>
    <row r="415" spans="3:5" ht="18">
      <c r="C415" s="16"/>
      <c r="E415" s="16"/>
    </row>
    <row r="416" spans="3:5" ht="18">
      <c r="C416" s="16"/>
      <c r="E416" s="16"/>
    </row>
    <row r="417" spans="3:5" ht="18">
      <c r="C417" s="16"/>
      <c r="E417" s="16"/>
    </row>
    <row r="418" spans="3:5" ht="18">
      <c r="C418" s="16"/>
      <c r="E418" s="16"/>
    </row>
    <row r="419" spans="3:5" ht="18">
      <c r="C419" s="16"/>
      <c r="E419" s="16"/>
    </row>
    <row r="420" spans="3:5" ht="18">
      <c r="C420" s="16"/>
      <c r="E420" s="16"/>
    </row>
    <row r="421" spans="3:5" ht="18">
      <c r="C421" s="16"/>
      <c r="E421" s="16"/>
    </row>
    <row r="422" spans="3:5" ht="18">
      <c r="C422" s="16"/>
      <c r="E422" s="16"/>
    </row>
    <row r="423" spans="3:5" ht="18">
      <c r="C423" s="16"/>
      <c r="E423" s="16"/>
    </row>
    <row r="424" spans="3:5" ht="18">
      <c r="C424" s="16"/>
      <c r="E424" s="16"/>
    </row>
    <row r="425" spans="3:5" ht="18">
      <c r="C425" s="16"/>
      <c r="E425" s="16"/>
    </row>
    <row r="426" spans="3:5" ht="18">
      <c r="C426" s="16"/>
      <c r="E426" s="16"/>
    </row>
    <row r="427" spans="3:5" ht="18">
      <c r="C427" s="16"/>
      <c r="E427" s="16"/>
    </row>
    <row r="428" spans="3:5" ht="18">
      <c r="C428" s="16"/>
      <c r="E428" s="16"/>
    </row>
    <row r="429" spans="3:5" ht="18">
      <c r="C429" s="16"/>
      <c r="E429" s="16"/>
    </row>
    <row r="430" spans="3:5" ht="18">
      <c r="C430" s="16"/>
      <c r="E430" s="16"/>
    </row>
    <row r="431" spans="3:5" ht="18">
      <c r="C431" s="16"/>
      <c r="E431" s="16"/>
    </row>
    <row r="432" spans="3:5" ht="18">
      <c r="C432" s="16"/>
      <c r="E432" s="16"/>
    </row>
    <row r="433" spans="3:5" ht="18">
      <c r="C433" s="16"/>
      <c r="E433" s="16"/>
    </row>
    <row r="434" spans="3:5" ht="18">
      <c r="C434" s="16"/>
      <c r="E434" s="16"/>
    </row>
    <row r="435" spans="3:5" ht="18">
      <c r="C435" s="16"/>
      <c r="E435" s="16"/>
    </row>
    <row r="436" spans="3:5" ht="18">
      <c r="C436" s="16"/>
      <c r="E436" s="16"/>
    </row>
    <row r="437" spans="3:5" ht="18">
      <c r="C437" s="16"/>
      <c r="E437" s="16"/>
    </row>
    <row r="438" spans="3:5" ht="18">
      <c r="C438" s="16"/>
      <c r="E438" s="16"/>
    </row>
    <row r="439" spans="3:5" ht="18">
      <c r="C439" s="16"/>
      <c r="E439" s="16"/>
    </row>
    <row r="440" spans="3:5" ht="18">
      <c r="C440" s="16"/>
      <c r="E440" s="16"/>
    </row>
    <row r="441" spans="3:5" ht="18">
      <c r="C441" s="16"/>
      <c r="E441" s="16"/>
    </row>
    <row r="442" spans="3:5" ht="18">
      <c r="C442" s="16"/>
      <c r="E442" s="16"/>
    </row>
    <row r="443" spans="3:5" ht="18">
      <c r="C443" s="16"/>
      <c r="E443" s="16"/>
    </row>
    <row r="444" spans="3:5" ht="18">
      <c r="C444" s="16"/>
      <c r="E444" s="16"/>
    </row>
    <row r="445" spans="3:5" ht="18">
      <c r="C445" s="16"/>
      <c r="E445" s="16"/>
    </row>
    <row r="446" spans="3:5" ht="18">
      <c r="C446" s="16"/>
      <c r="E446" s="16"/>
    </row>
    <row r="447" spans="3:5" ht="18">
      <c r="C447" s="16"/>
      <c r="E447" s="16"/>
    </row>
    <row r="448" spans="3:5" ht="18">
      <c r="C448" s="16"/>
      <c r="E448" s="16"/>
    </row>
    <row r="449" spans="3:5" ht="18">
      <c r="C449" s="16"/>
      <c r="E449" s="16"/>
    </row>
    <row r="450" spans="3:5" ht="18">
      <c r="C450" s="16"/>
      <c r="E450" s="16"/>
    </row>
    <row r="451" spans="3:5" ht="18">
      <c r="C451" s="16"/>
      <c r="E451" s="16"/>
    </row>
    <row r="452" spans="3:5" ht="18">
      <c r="C452" s="16"/>
      <c r="E452" s="16"/>
    </row>
    <row r="453" spans="3:5" ht="18">
      <c r="C453" s="16"/>
      <c r="E453" s="16"/>
    </row>
    <row r="454" spans="3:5" ht="18">
      <c r="C454" s="16"/>
      <c r="E454" s="16"/>
    </row>
    <row r="455" spans="3:5" ht="18">
      <c r="C455" s="16"/>
      <c r="E455" s="16"/>
    </row>
    <row r="456" spans="3:5" ht="18">
      <c r="C456" s="16"/>
      <c r="E456" s="16"/>
    </row>
    <row r="457" spans="3:5" ht="18">
      <c r="C457" s="16"/>
      <c r="E457" s="16"/>
    </row>
    <row r="458" spans="3:5" ht="18">
      <c r="C458" s="16"/>
      <c r="E458" s="16"/>
    </row>
    <row r="459" spans="3:5" ht="18">
      <c r="C459" s="16"/>
      <c r="E459" s="16"/>
    </row>
    <row r="460" spans="3:5" ht="18">
      <c r="C460" s="16"/>
      <c r="E460" s="16"/>
    </row>
    <row r="461" spans="3:5" ht="18">
      <c r="C461" s="16"/>
      <c r="E461" s="16"/>
    </row>
    <row r="462" spans="3:5" ht="18">
      <c r="C462" s="16"/>
      <c r="E462" s="16"/>
    </row>
    <row r="463" spans="3:5" ht="18">
      <c r="C463" s="16"/>
      <c r="E463" s="16"/>
    </row>
    <row r="464" spans="3:5" ht="18">
      <c r="C464" s="16"/>
      <c r="E464" s="16"/>
    </row>
    <row r="465" spans="3:5" ht="18">
      <c r="C465" s="16"/>
      <c r="E465" s="16"/>
    </row>
    <row r="466" spans="3:5" ht="18">
      <c r="C466" s="16"/>
      <c r="E466" s="16"/>
    </row>
    <row r="467" spans="3:5" ht="18">
      <c r="C467" s="16"/>
      <c r="E467" s="16"/>
    </row>
    <row r="468" spans="3:5" ht="18">
      <c r="C468" s="16"/>
      <c r="E468" s="16"/>
    </row>
    <row r="469" spans="3:5" ht="18">
      <c r="C469" s="16"/>
      <c r="E469" s="16"/>
    </row>
    <row r="470" spans="3:5" ht="18">
      <c r="C470" s="16"/>
      <c r="E470" s="16"/>
    </row>
    <row r="471" spans="3:5" ht="18">
      <c r="C471" s="16"/>
      <c r="E471" s="16"/>
    </row>
    <row r="472" spans="3:5" ht="18">
      <c r="C472" s="16"/>
      <c r="E472" s="16"/>
    </row>
    <row r="473" spans="3:5" ht="18">
      <c r="C473" s="16"/>
      <c r="E473" s="16"/>
    </row>
    <row r="474" spans="3:5" ht="18">
      <c r="C474" s="16"/>
      <c r="E474" s="16"/>
    </row>
    <row r="475" spans="3:5" ht="18">
      <c r="C475" s="16"/>
      <c r="E475" s="16"/>
    </row>
    <row r="476" spans="3:5" ht="18">
      <c r="C476" s="16"/>
      <c r="E476" s="16"/>
    </row>
    <row r="477" spans="3:5" ht="18">
      <c r="C477" s="16"/>
      <c r="E477" s="16"/>
    </row>
    <row r="478" spans="3:5" ht="18">
      <c r="C478" s="16"/>
      <c r="E478" s="16"/>
    </row>
    <row r="479" spans="3:5" ht="18">
      <c r="C479" s="16"/>
      <c r="E479" s="16"/>
    </row>
    <row r="480" spans="3:5" ht="18">
      <c r="C480" s="16"/>
      <c r="E480" s="16"/>
    </row>
    <row r="481" spans="3:5" ht="18">
      <c r="C481" s="16"/>
      <c r="E481" s="16"/>
    </row>
    <row r="482" spans="3:5" ht="18">
      <c r="C482" s="16"/>
      <c r="E482" s="16"/>
    </row>
    <row r="483" spans="3:5" ht="18">
      <c r="C483" s="16"/>
      <c r="E483" s="16"/>
    </row>
    <row r="484" spans="3:5" ht="18">
      <c r="C484" s="16"/>
      <c r="E484" s="16"/>
    </row>
    <row r="485" spans="3:5" ht="18">
      <c r="C485" s="16"/>
      <c r="E485" s="16"/>
    </row>
    <row r="486" spans="3:5" ht="18">
      <c r="C486" s="16"/>
      <c r="E486" s="16"/>
    </row>
    <row r="487" spans="3:5" ht="18">
      <c r="C487" s="16"/>
      <c r="E487" s="16"/>
    </row>
    <row r="488" spans="3:5" ht="18">
      <c r="C488" s="16"/>
      <c r="E488" s="16"/>
    </row>
    <row r="489" spans="3:5" ht="18">
      <c r="C489" s="16"/>
      <c r="E489" s="16"/>
    </row>
    <row r="490" spans="3:5" ht="18">
      <c r="C490" s="16"/>
      <c r="E490" s="16"/>
    </row>
    <row r="491" spans="3:5" ht="18">
      <c r="C491" s="16"/>
      <c r="E491" s="16"/>
    </row>
    <row r="492" spans="3:5" ht="18">
      <c r="C492" s="16"/>
      <c r="E492" s="16"/>
    </row>
    <row r="493" spans="3:5" ht="18">
      <c r="C493" s="16"/>
      <c r="E493" s="16"/>
    </row>
    <row r="494" spans="3:5" ht="18">
      <c r="C494" s="16"/>
      <c r="E494" s="16"/>
    </row>
    <row r="495" spans="3:5" ht="18">
      <c r="C495" s="16"/>
      <c r="E495" s="16"/>
    </row>
    <row r="496" spans="3:5" ht="18">
      <c r="C496" s="16"/>
      <c r="E496" s="16"/>
    </row>
    <row r="497" spans="3:5" ht="18">
      <c r="C497" s="16"/>
      <c r="E497" s="16"/>
    </row>
    <row r="498" spans="3:5" ht="18">
      <c r="C498" s="16"/>
      <c r="E498" s="16"/>
    </row>
    <row r="499" spans="3:5" ht="18">
      <c r="C499" s="16"/>
      <c r="E499" s="16"/>
    </row>
    <row r="500" spans="3:5" ht="18">
      <c r="C500" s="16"/>
      <c r="E500" s="16"/>
    </row>
    <row r="501" spans="3:5" ht="18">
      <c r="C501" s="16"/>
      <c r="E501" s="16"/>
    </row>
    <row r="502" spans="3:5" ht="18">
      <c r="C502" s="16"/>
      <c r="E502" s="16"/>
    </row>
    <row r="503" spans="3:5" ht="18">
      <c r="C503" s="16"/>
      <c r="E503" s="16"/>
    </row>
    <row r="504" spans="3:5" ht="18">
      <c r="C504" s="16"/>
      <c r="E504" s="16"/>
    </row>
    <row r="505" spans="3:5" ht="18">
      <c r="C505" s="16"/>
      <c r="E505" s="16"/>
    </row>
    <row r="506" spans="3:5" ht="18">
      <c r="C506" s="16"/>
      <c r="E506" s="16"/>
    </row>
    <row r="507" spans="3:5" ht="18">
      <c r="C507" s="16"/>
      <c r="E507" s="16"/>
    </row>
    <row r="508" spans="3:5" ht="18">
      <c r="C508" s="16"/>
      <c r="E508" s="16"/>
    </row>
    <row r="509" spans="3:5" ht="18">
      <c r="C509" s="16"/>
      <c r="E509" s="16"/>
    </row>
    <row r="510" spans="3:5" ht="18">
      <c r="C510" s="16"/>
      <c r="E510" s="16"/>
    </row>
    <row r="511" spans="3:5" ht="18">
      <c r="C511" s="16"/>
      <c r="E511" s="16"/>
    </row>
    <row r="512" spans="3:5" ht="18">
      <c r="C512" s="16"/>
      <c r="E512" s="16"/>
    </row>
    <row r="513" spans="3:5" ht="18">
      <c r="C513" s="16"/>
      <c r="E513" s="16"/>
    </row>
    <row r="514" spans="3:5" ht="18">
      <c r="C514" s="16"/>
      <c r="E514" s="16"/>
    </row>
    <row r="515" spans="3:5" ht="18">
      <c r="C515" s="16"/>
      <c r="E515" s="16"/>
    </row>
    <row r="516" spans="3:5" ht="18">
      <c r="C516" s="16"/>
      <c r="E516" s="16"/>
    </row>
    <row r="517" spans="3:5" ht="18">
      <c r="C517" s="16"/>
      <c r="E517" s="16"/>
    </row>
    <row r="518" spans="3:5" ht="18">
      <c r="C518" s="16"/>
      <c r="E518" s="16"/>
    </row>
    <row r="519" spans="3:5" ht="18">
      <c r="C519" s="16"/>
      <c r="E519" s="16"/>
    </row>
    <row r="520" spans="3:5" ht="18">
      <c r="C520" s="16"/>
      <c r="E520" s="16"/>
    </row>
    <row r="521" spans="3:5" ht="18">
      <c r="C521" s="16"/>
      <c r="E521" s="16"/>
    </row>
    <row r="522" spans="3:5" ht="18">
      <c r="C522" s="16"/>
      <c r="E522" s="16"/>
    </row>
    <row r="523" spans="3:5" ht="18">
      <c r="C523" s="16"/>
      <c r="E523" s="16"/>
    </row>
    <row r="524" spans="3:5" ht="18">
      <c r="C524" s="16"/>
      <c r="E524" s="16"/>
    </row>
    <row r="525" spans="3:5" ht="18">
      <c r="C525" s="16"/>
      <c r="E525" s="16"/>
    </row>
    <row r="526" spans="3:5" ht="18">
      <c r="C526" s="16"/>
      <c r="E526" s="16"/>
    </row>
    <row r="527" spans="3:5" ht="18">
      <c r="C527" s="16"/>
      <c r="E527" s="16"/>
    </row>
    <row r="528" spans="3:5" ht="18">
      <c r="C528" s="16"/>
      <c r="E528" s="16"/>
    </row>
    <row r="529" spans="3:5" ht="18">
      <c r="C529" s="16"/>
      <c r="E529" s="16"/>
    </row>
    <row r="530" spans="3:5" ht="18">
      <c r="C530" s="16"/>
      <c r="E530" s="16"/>
    </row>
    <row r="531" spans="3:5" ht="18">
      <c r="C531" s="16"/>
      <c r="E531" s="16"/>
    </row>
    <row r="532" spans="3:5" ht="18">
      <c r="C532" s="16"/>
      <c r="E532" s="16"/>
    </row>
    <row r="533" spans="3:5" ht="18">
      <c r="C533" s="16"/>
      <c r="E533" s="16"/>
    </row>
    <row r="534" spans="3:5" ht="18">
      <c r="C534" s="16"/>
      <c r="E534" s="16"/>
    </row>
    <row r="535" spans="3:5" ht="18">
      <c r="C535" s="16"/>
      <c r="E535" s="16"/>
    </row>
    <row r="536" spans="3:5" ht="18">
      <c r="C536" s="16"/>
      <c r="E536" s="16"/>
    </row>
    <row r="537" spans="3:5" ht="18">
      <c r="C537" s="16"/>
      <c r="E537" s="16"/>
    </row>
    <row r="538" spans="3:5" ht="18">
      <c r="C538" s="16"/>
      <c r="E538" s="16"/>
    </row>
    <row r="539" spans="3:5" ht="18">
      <c r="C539" s="16"/>
      <c r="E539" s="16"/>
    </row>
    <row r="540" spans="3:5" ht="18">
      <c r="C540" s="16"/>
      <c r="E540" s="16"/>
    </row>
    <row r="541" spans="3:5" ht="18">
      <c r="C541" s="16"/>
      <c r="E541" s="16"/>
    </row>
    <row r="542" spans="3:5" ht="18">
      <c r="C542" s="16"/>
      <c r="E542" s="16"/>
    </row>
    <row r="543" spans="3:5" ht="18">
      <c r="C543" s="16"/>
      <c r="E543" s="16"/>
    </row>
    <row r="544" spans="3:5" ht="18">
      <c r="C544" s="16"/>
      <c r="E544" s="16"/>
    </row>
    <row r="545" spans="3:5" ht="18">
      <c r="C545" s="16"/>
      <c r="E545" s="16"/>
    </row>
    <row r="546" spans="3:5" ht="18">
      <c r="C546" s="16"/>
      <c r="E546" s="16"/>
    </row>
    <row r="547" spans="3:5" ht="18">
      <c r="C547" s="16"/>
      <c r="E547" s="16"/>
    </row>
    <row r="548" spans="3:5" ht="18">
      <c r="C548" s="16"/>
      <c r="E548" s="16"/>
    </row>
    <row r="549" spans="3:5" ht="18">
      <c r="C549" s="16"/>
      <c r="E549" s="16"/>
    </row>
    <row r="550" spans="3:5" ht="18">
      <c r="C550" s="16"/>
      <c r="E550" s="16"/>
    </row>
    <row r="551" spans="3:5" ht="18">
      <c r="C551" s="16"/>
      <c r="E551" s="16"/>
    </row>
    <row r="552" spans="3:5" ht="18">
      <c r="C552" s="16"/>
      <c r="E552" s="16"/>
    </row>
    <row r="553" spans="3:5" ht="18">
      <c r="C553" s="16"/>
      <c r="E553" s="16"/>
    </row>
    <row r="554" spans="3:5" ht="18">
      <c r="C554" s="16"/>
      <c r="E554" s="16"/>
    </row>
    <row r="555" spans="3:5" ht="18">
      <c r="C555" s="16"/>
      <c r="E555" s="16"/>
    </row>
    <row r="556" spans="3:5" ht="18">
      <c r="C556" s="16"/>
      <c r="E556" s="16"/>
    </row>
    <row r="557" spans="3:5" ht="18">
      <c r="C557" s="16"/>
      <c r="E557" s="16"/>
    </row>
    <row r="558" spans="3:5" ht="18">
      <c r="C558" s="16"/>
      <c r="E558" s="16"/>
    </row>
    <row r="559" spans="3:5" ht="18">
      <c r="C559" s="16"/>
      <c r="E559" s="16"/>
    </row>
    <row r="560" spans="3:5" ht="18">
      <c r="C560" s="16"/>
      <c r="E560" s="16"/>
    </row>
    <row r="561" spans="3:5" ht="18">
      <c r="C561" s="16"/>
      <c r="E561" s="16"/>
    </row>
    <row r="562" spans="3:5" ht="18">
      <c r="C562" s="16"/>
      <c r="E562" s="16"/>
    </row>
    <row r="563" spans="3:5" ht="18">
      <c r="C563" s="16"/>
      <c r="E563" s="16"/>
    </row>
    <row r="564" spans="3:5" ht="18">
      <c r="C564" s="16"/>
      <c r="E564" s="16"/>
    </row>
    <row r="565" spans="3:5" ht="18">
      <c r="C565" s="16"/>
      <c r="E565" s="16"/>
    </row>
    <row r="566" spans="3:5" ht="18">
      <c r="C566" s="16"/>
      <c r="E566" s="16"/>
    </row>
    <row r="567" spans="3:5" ht="18">
      <c r="C567" s="16"/>
      <c r="E567" s="16"/>
    </row>
    <row r="568" spans="3:5" ht="18">
      <c r="C568" s="16"/>
      <c r="E568" s="16"/>
    </row>
    <row r="569" spans="3:5" ht="18">
      <c r="C569" s="16"/>
      <c r="E569" s="16"/>
    </row>
    <row r="570" spans="3:5" ht="18">
      <c r="C570" s="16"/>
      <c r="E570" s="16"/>
    </row>
    <row r="571" spans="3:5" ht="18">
      <c r="C571" s="16"/>
      <c r="E571" s="16"/>
    </row>
    <row r="572" spans="3:5" ht="18">
      <c r="C572" s="16"/>
      <c r="E572" s="16"/>
    </row>
    <row r="573" spans="3:5" ht="18">
      <c r="C573" s="16"/>
      <c r="E573" s="16"/>
    </row>
    <row r="574" spans="3:5" ht="18">
      <c r="C574" s="16"/>
      <c r="E574" s="16"/>
    </row>
    <row r="575" spans="3:5" ht="18">
      <c r="C575" s="16"/>
      <c r="E575" s="16"/>
    </row>
    <row r="576" spans="3:5" ht="18">
      <c r="C576" s="16"/>
      <c r="E576" s="16"/>
    </row>
    <row r="577" spans="3:5" ht="18">
      <c r="C577" s="16"/>
      <c r="E577" s="16"/>
    </row>
    <row r="578" spans="3:5" ht="18">
      <c r="C578" s="16"/>
      <c r="E578" s="16"/>
    </row>
    <row r="579" spans="3:5" ht="18">
      <c r="C579" s="16"/>
      <c r="E579" s="16"/>
    </row>
    <row r="580" spans="3:5" ht="18">
      <c r="C580" s="16"/>
      <c r="E580" s="16"/>
    </row>
    <row r="581" spans="3:5" ht="18">
      <c r="C581" s="16"/>
      <c r="E581" s="16"/>
    </row>
    <row r="582" spans="3:5" ht="18">
      <c r="C582" s="16"/>
      <c r="E582" s="16"/>
    </row>
    <row r="583" spans="3:5" ht="18">
      <c r="C583" s="16"/>
      <c r="E583" s="16"/>
    </row>
    <row r="584" spans="3:5" ht="18">
      <c r="C584" s="16"/>
      <c r="E584" s="16"/>
    </row>
    <row r="585" spans="3:5" ht="18">
      <c r="C585" s="16"/>
      <c r="E585" s="16"/>
    </row>
    <row r="586" spans="3:5" ht="18">
      <c r="C586" s="16"/>
      <c r="E586" s="16"/>
    </row>
    <row r="587" spans="3:5" ht="18">
      <c r="C587" s="16"/>
      <c r="E587" s="16"/>
    </row>
    <row r="588" spans="3:5" ht="18">
      <c r="C588" s="16"/>
      <c r="E588" s="16"/>
    </row>
    <row r="589" spans="3:5" ht="18">
      <c r="C589" s="16"/>
      <c r="E589" s="16"/>
    </row>
    <row r="590" spans="3:5" ht="18">
      <c r="C590" s="16"/>
      <c r="E590" s="16"/>
    </row>
    <row r="591" spans="3:5" ht="18">
      <c r="C591" s="16"/>
      <c r="E591" s="16"/>
    </row>
    <row r="592" spans="3:5" ht="18">
      <c r="C592" s="16"/>
      <c r="E592" s="16"/>
    </row>
    <row r="593" spans="3:5" ht="18">
      <c r="C593" s="16"/>
      <c r="E593" s="16"/>
    </row>
    <row r="594" spans="3:5" ht="18">
      <c r="C594" s="16"/>
      <c r="E594" s="16"/>
    </row>
    <row r="595" spans="3:5" ht="18">
      <c r="C595" s="16"/>
      <c r="E595" s="16"/>
    </row>
    <row r="596" spans="3:5" ht="18">
      <c r="C596" s="16"/>
      <c r="E596" s="16"/>
    </row>
    <row r="597" spans="3:5" ht="18">
      <c r="C597" s="16"/>
      <c r="E597" s="16"/>
    </row>
    <row r="598" spans="3:5" ht="18">
      <c r="C598" s="16"/>
      <c r="E598" s="16"/>
    </row>
    <row r="599" spans="3:5" ht="18">
      <c r="C599" s="16"/>
      <c r="E599" s="16"/>
    </row>
    <row r="600" spans="3:5" ht="18">
      <c r="C600" s="16"/>
      <c r="E600" s="16"/>
    </row>
    <row r="601" spans="3:5" ht="18">
      <c r="C601" s="16"/>
      <c r="E601" s="16"/>
    </row>
    <row r="602" spans="3:5" ht="18">
      <c r="C602" s="16"/>
      <c r="E602" s="16"/>
    </row>
    <row r="603" spans="3:5" ht="18">
      <c r="C603" s="16"/>
      <c r="E603" s="16"/>
    </row>
    <row r="604" spans="3:5" ht="18">
      <c r="C604" s="16"/>
      <c r="E604" s="16"/>
    </row>
    <row r="605" spans="3:5" ht="18">
      <c r="C605" s="16"/>
      <c r="E605" s="16"/>
    </row>
    <row r="606" spans="3:5" ht="18">
      <c r="C606" s="16"/>
      <c r="E606" s="16"/>
    </row>
    <row r="607" spans="3:5" ht="18">
      <c r="C607" s="16"/>
      <c r="E607" s="16"/>
    </row>
    <row r="608" spans="3:5" ht="18">
      <c r="C608" s="16"/>
      <c r="E608" s="16"/>
    </row>
    <row r="609" spans="3:5" ht="18">
      <c r="C609" s="16"/>
      <c r="E609" s="16"/>
    </row>
    <row r="610" spans="3:5" ht="18">
      <c r="C610" s="16"/>
      <c r="E610" s="16"/>
    </row>
    <row r="611" spans="3:5" ht="18">
      <c r="C611" s="16"/>
      <c r="E611" s="16"/>
    </row>
    <row r="612" spans="3:5" ht="18">
      <c r="C612" s="16"/>
      <c r="E612" s="16"/>
    </row>
    <row r="613" spans="3:5" ht="18">
      <c r="C613" s="16"/>
      <c r="E613" s="16"/>
    </row>
    <row r="614" spans="3:5" ht="18">
      <c r="C614" s="16"/>
      <c r="E614" s="16"/>
    </row>
    <row r="615" spans="3:5" ht="18">
      <c r="C615" s="16"/>
      <c r="E615" s="16"/>
    </row>
    <row r="616" spans="3:5" ht="18">
      <c r="C616" s="16"/>
      <c r="E616" s="16"/>
    </row>
    <row r="617" spans="3:5" ht="18">
      <c r="C617" s="16"/>
      <c r="E617" s="16"/>
    </row>
    <row r="618" spans="3:5" ht="18">
      <c r="C618" s="16"/>
      <c r="E618" s="16"/>
    </row>
    <row r="619" spans="3:5" ht="18">
      <c r="C619" s="16"/>
      <c r="E619" s="16"/>
    </row>
    <row r="620" spans="3:5" ht="18">
      <c r="C620" s="16"/>
      <c r="E620" s="16"/>
    </row>
    <row r="621" spans="3:5" ht="18">
      <c r="C621" s="16"/>
      <c r="E621" s="16"/>
    </row>
    <row r="622" spans="3:5" ht="18">
      <c r="C622" s="16"/>
      <c r="E622" s="16"/>
    </row>
    <row r="623" spans="3:5" ht="18">
      <c r="C623" s="16"/>
      <c r="E623" s="16"/>
    </row>
    <row r="624" spans="3:5" ht="18">
      <c r="C624" s="16"/>
      <c r="E624" s="16"/>
    </row>
    <row r="625" spans="3:5" ht="18">
      <c r="C625" s="16"/>
      <c r="E625" s="16"/>
    </row>
    <row r="626" spans="3:5" ht="18">
      <c r="C626" s="16"/>
      <c r="E626" s="16"/>
    </row>
    <row r="627" spans="3:5" ht="18">
      <c r="C627" s="16"/>
      <c r="E627" s="16"/>
    </row>
    <row r="628" spans="3:5" ht="18">
      <c r="C628" s="16"/>
      <c r="E628" s="16"/>
    </row>
    <row r="629" spans="3:5" ht="18">
      <c r="C629" s="16"/>
      <c r="E629" s="16"/>
    </row>
    <row r="630" spans="3:5" ht="18">
      <c r="C630" s="16"/>
      <c r="E630" s="16"/>
    </row>
    <row r="631" spans="3:5" ht="18">
      <c r="C631" s="16"/>
      <c r="E631" s="16"/>
    </row>
    <row r="632" spans="3:5" ht="18">
      <c r="C632" s="16"/>
      <c r="E632" s="16"/>
    </row>
    <row r="633" spans="3:5" ht="18">
      <c r="C633" s="16"/>
      <c r="E633" s="16"/>
    </row>
    <row r="634" spans="3:5" ht="18">
      <c r="C634" s="16"/>
      <c r="E634" s="16"/>
    </row>
    <row r="635" spans="3:5" ht="18">
      <c r="C635" s="16"/>
      <c r="E635" s="16"/>
    </row>
    <row r="636" spans="3:5" ht="18">
      <c r="C636" s="16"/>
      <c r="E636" s="16"/>
    </row>
    <row r="637" spans="3:5" ht="18">
      <c r="C637" s="16"/>
      <c r="E637" s="16"/>
    </row>
    <row r="638" spans="3:5" ht="18">
      <c r="C638" s="16"/>
      <c r="E638" s="16"/>
    </row>
    <row r="639" spans="3:5" ht="18">
      <c r="C639" s="16"/>
      <c r="E639" s="16"/>
    </row>
    <row r="640" spans="3:5" ht="18">
      <c r="C640" s="16"/>
      <c r="E640" s="16"/>
    </row>
    <row r="641" spans="3:5" ht="18">
      <c r="C641" s="16"/>
      <c r="E641" s="16"/>
    </row>
    <row r="642" spans="3:5" ht="18">
      <c r="C642" s="16"/>
      <c r="E642" s="16"/>
    </row>
    <row r="643" spans="3:5" ht="18">
      <c r="C643" s="16"/>
      <c r="E643" s="16"/>
    </row>
    <row r="644" spans="3:5" ht="18">
      <c r="C644" s="16"/>
      <c r="E644" s="16"/>
    </row>
    <row r="645" spans="3:5" ht="18">
      <c r="C645" s="16"/>
      <c r="E645" s="16"/>
    </row>
    <row r="646" spans="3:5" ht="18">
      <c r="C646" s="16"/>
      <c r="E646" s="16"/>
    </row>
    <row r="647" spans="3:5" ht="18">
      <c r="C647" s="16"/>
      <c r="E647" s="16"/>
    </row>
    <row r="648" spans="3:5" ht="18">
      <c r="C648" s="16"/>
      <c r="E648" s="16"/>
    </row>
    <row r="649" spans="3:5" ht="18">
      <c r="C649" s="16"/>
      <c r="E649" s="16"/>
    </row>
    <row r="650" spans="3:5" ht="18">
      <c r="C650" s="16"/>
      <c r="E650" s="16"/>
    </row>
    <row r="651" spans="3:5" ht="18">
      <c r="C651" s="16"/>
      <c r="E651" s="16"/>
    </row>
    <row r="652" spans="3:5" ht="18">
      <c r="C652" s="16"/>
      <c r="E652" s="16"/>
    </row>
    <row r="653" spans="3:5" ht="18">
      <c r="C653" s="16"/>
      <c r="E653" s="16"/>
    </row>
    <row r="654" spans="3:5" ht="18">
      <c r="C654" s="16"/>
      <c r="E654" s="16"/>
    </row>
    <row r="655" spans="3:5" ht="18">
      <c r="C655" s="16"/>
      <c r="E655" s="16"/>
    </row>
    <row r="656" spans="3:5" ht="18">
      <c r="C656" s="16"/>
      <c r="E656" s="16"/>
    </row>
    <row r="657" spans="3:5" ht="18">
      <c r="C657" s="16"/>
      <c r="E657" s="16"/>
    </row>
    <row r="658" spans="3:5" ht="18">
      <c r="C658" s="16"/>
      <c r="E658" s="16"/>
    </row>
    <row r="659" spans="3:5" ht="18">
      <c r="C659" s="16"/>
      <c r="E659" s="16"/>
    </row>
    <row r="660" ht="18">
      <c r="E660" s="16"/>
    </row>
    <row r="661" ht="18">
      <c r="E661" s="16"/>
    </row>
    <row r="662" ht="18">
      <c r="E662" s="16"/>
    </row>
    <row r="663" ht="18">
      <c r="E663" s="16"/>
    </row>
  </sheetData>
  <sheetProtection/>
  <mergeCells count="1">
    <mergeCell ref="A1:G1"/>
  </mergeCells>
  <printOptions horizontalCentered="1"/>
  <pageMargins left="0" right="0" top="0.2755905511811024" bottom="0.11811023622047245" header="0" footer="0"/>
  <pageSetup fitToHeight="8" horizontalDpi="600" verticalDpi="600" orientation="landscape" paperSize="9" scale="6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6.00390625" style="0" customWidth="1"/>
    <col min="2" max="2" width="10.25390625" style="0" customWidth="1"/>
    <col min="3" max="3" width="12.125" style="0" customWidth="1"/>
    <col min="4" max="4" width="13.00390625" style="0" customWidth="1"/>
    <col min="5" max="5" width="10.375" style="0" customWidth="1"/>
    <col min="6" max="6" width="10.875" style="0" customWidth="1"/>
    <col min="7" max="7" width="17.375" style="0" customWidth="1"/>
    <col min="8" max="8" width="14.00390625" style="290" customWidth="1"/>
    <col min="9" max="9" width="9.875" style="290" customWidth="1"/>
    <col min="10" max="10" width="12.875" style="290" customWidth="1"/>
    <col min="11" max="11" width="12.625" style="290" customWidth="1"/>
    <col min="12" max="12" width="9.875" style="290" customWidth="1"/>
    <col min="13" max="13" width="10.625" style="290" customWidth="1"/>
    <col min="14" max="14" width="13.375" style="290" customWidth="1"/>
    <col min="15" max="15" width="11.00390625" style="290" customWidth="1"/>
  </cols>
  <sheetData>
    <row r="1" spans="2:15" s="291" customFormat="1" ht="35.25" customHeight="1">
      <c r="B1" s="512" t="s">
        <v>364</v>
      </c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292"/>
      <c r="N1" s="292"/>
      <c r="O1" s="292"/>
    </row>
    <row r="2" spans="8:15" s="463" customFormat="1" ht="15">
      <c r="H2" s="464"/>
      <c r="I2" s="464"/>
      <c r="J2" s="464"/>
      <c r="K2" s="464"/>
      <c r="L2" s="464"/>
      <c r="M2" s="464"/>
      <c r="N2" s="464"/>
      <c r="O2" s="464"/>
    </row>
    <row r="3" spans="1:15" s="465" customFormat="1" ht="15">
      <c r="A3" s="502" t="s">
        <v>330</v>
      </c>
      <c r="B3" s="510" t="s">
        <v>335</v>
      </c>
      <c r="C3" s="506" t="s">
        <v>360</v>
      </c>
      <c r="D3" s="506"/>
      <c r="E3" s="506"/>
      <c r="F3" s="506"/>
      <c r="G3" s="506"/>
      <c r="H3" s="507"/>
      <c r="I3" s="504" t="s">
        <v>337</v>
      </c>
      <c r="J3" s="508" t="s">
        <v>365</v>
      </c>
      <c r="K3" s="508"/>
      <c r="L3" s="508"/>
      <c r="M3" s="508"/>
      <c r="N3" s="508"/>
      <c r="O3" s="509"/>
    </row>
    <row r="4" spans="1:15" s="470" customFormat="1" ht="79.5" customHeight="1">
      <c r="A4" s="503"/>
      <c r="B4" s="511"/>
      <c r="C4" s="466" t="s">
        <v>332</v>
      </c>
      <c r="D4" s="467" t="s">
        <v>333</v>
      </c>
      <c r="E4" s="467" t="s">
        <v>334</v>
      </c>
      <c r="F4" s="467" t="s">
        <v>336</v>
      </c>
      <c r="G4" s="467" t="s">
        <v>354</v>
      </c>
      <c r="H4" s="468" t="s">
        <v>353</v>
      </c>
      <c r="I4" s="505"/>
      <c r="J4" s="469" t="s">
        <v>332</v>
      </c>
      <c r="K4" s="469" t="s">
        <v>333</v>
      </c>
      <c r="L4" s="469" t="s">
        <v>334</v>
      </c>
      <c r="M4" s="469" t="s">
        <v>336</v>
      </c>
      <c r="N4" s="469" t="s">
        <v>354</v>
      </c>
      <c r="O4" s="468" t="s">
        <v>355</v>
      </c>
    </row>
    <row r="5" spans="1:15" s="477" customFormat="1" ht="13.5" customHeight="1">
      <c r="A5" s="471">
        <v>1</v>
      </c>
      <c r="B5" s="472">
        <v>2</v>
      </c>
      <c r="C5" s="473">
        <v>3</v>
      </c>
      <c r="D5" s="474">
        <v>4</v>
      </c>
      <c r="E5" s="474">
        <v>5</v>
      </c>
      <c r="F5" s="474">
        <v>6</v>
      </c>
      <c r="G5" s="474">
        <v>7</v>
      </c>
      <c r="H5" s="475">
        <v>8</v>
      </c>
      <c r="I5" s="476">
        <v>9</v>
      </c>
      <c r="J5" s="475">
        <v>10</v>
      </c>
      <c r="K5" s="475">
        <v>11</v>
      </c>
      <c r="L5" s="475">
        <v>12</v>
      </c>
      <c r="M5" s="475">
        <v>13</v>
      </c>
      <c r="N5" s="475">
        <v>14</v>
      </c>
      <c r="O5" s="475">
        <v>15</v>
      </c>
    </row>
    <row r="6" spans="1:15" s="465" customFormat="1" ht="28.5" customHeight="1">
      <c r="A6" s="478" t="s">
        <v>352</v>
      </c>
      <c r="B6" s="479">
        <v>800</v>
      </c>
      <c r="C6" s="480">
        <v>18693728</v>
      </c>
      <c r="D6" s="480">
        <v>2008506.3</v>
      </c>
      <c r="E6" s="480">
        <v>671787</v>
      </c>
      <c r="F6" s="480">
        <v>941886.79</v>
      </c>
      <c r="G6" s="480">
        <f>C6+D6+E6+F6</f>
        <v>22315908.09</v>
      </c>
      <c r="H6" s="481">
        <f>G6/B6</f>
        <v>27894.8851125</v>
      </c>
      <c r="I6" s="482"/>
      <c r="J6" s="483"/>
      <c r="K6" s="483"/>
      <c r="L6" s="483"/>
      <c r="M6" s="483"/>
      <c r="N6" s="483"/>
      <c r="O6" s="481"/>
    </row>
    <row r="7" spans="1:15" s="465" customFormat="1" ht="29.25" customHeight="1">
      <c r="A7" s="478" t="s">
        <v>357</v>
      </c>
      <c r="B7" s="479">
        <v>214</v>
      </c>
      <c r="C7" s="480">
        <v>6826511.21</v>
      </c>
      <c r="D7" s="480">
        <v>563844.15</v>
      </c>
      <c r="E7" s="480">
        <v>158412</v>
      </c>
      <c r="F7" s="480">
        <v>164196.38</v>
      </c>
      <c r="G7" s="480">
        <f aca="true" t="shared" si="0" ref="G7:G25">C7+D7+E7+F7</f>
        <v>7712963.74</v>
      </c>
      <c r="H7" s="481">
        <f aca="true" t="shared" si="1" ref="H7:H21">G7/B7</f>
        <v>36041.88663551402</v>
      </c>
      <c r="I7" s="482"/>
      <c r="J7" s="483"/>
      <c r="K7" s="483"/>
      <c r="L7" s="483"/>
      <c r="M7" s="483"/>
      <c r="N7" s="483"/>
      <c r="O7" s="481"/>
    </row>
    <row r="8" spans="1:15" s="465" customFormat="1" ht="58.5" customHeight="1">
      <c r="A8" s="478" t="s">
        <v>361</v>
      </c>
      <c r="B8" s="479">
        <v>155</v>
      </c>
      <c r="C8" s="480">
        <v>4299458.03</v>
      </c>
      <c r="D8" s="480">
        <v>1117951</v>
      </c>
      <c r="E8" s="480">
        <v>155600</v>
      </c>
      <c r="F8" s="480">
        <v>205150</v>
      </c>
      <c r="G8" s="480">
        <f t="shared" si="0"/>
        <v>5778159.03</v>
      </c>
      <c r="H8" s="481">
        <f t="shared" si="1"/>
        <v>37278.44535483871</v>
      </c>
      <c r="I8" s="482">
        <v>87</v>
      </c>
      <c r="J8" s="483">
        <v>2982601.41</v>
      </c>
      <c r="K8" s="483">
        <v>627495</v>
      </c>
      <c r="L8" s="483">
        <v>208302</v>
      </c>
      <c r="M8" s="483">
        <v>115149</v>
      </c>
      <c r="N8" s="483">
        <f>J8+K8+L8+M8</f>
        <v>3933547.41</v>
      </c>
      <c r="O8" s="481">
        <f>N8/I8</f>
        <v>45213.18862068966</v>
      </c>
    </row>
    <row r="9" spans="1:15" s="465" customFormat="1" ht="42.75" customHeight="1">
      <c r="A9" s="478" t="s">
        <v>338</v>
      </c>
      <c r="B9" s="479">
        <v>30</v>
      </c>
      <c r="C9" s="480">
        <v>2510066.41</v>
      </c>
      <c r="D9" s="480">
        <v>81329.7</v>
      </c>
      <c r="E9" s="480">
        <v>9660</v>
      </c>
      <c r="F9" s="480">
        <v>53482.2</v>
      </c>
      <c r="G9" s="480">
        <f t="shared" si="0"/>
        <v>2654538.3100000005</v>
      </c>
      <c r="H9" s="481">
        <f t="shared" si="1"/>
        <v>88484.61033333334</v>
      </c>
      <c r="I9" s="482">
        <v>4</v>
      </c>
      <c r="J9" s="483">
        <v>226052.48</v>
      </c>
      <c r="K9" s="483">
        <v>10843.96</v>
      </c>
      <c r="L9" s="483">
        <v>7434</v>
      </c>
      <c r="M9" s="483">
        <v>7130.96</v>
      </c>
      <c r="N9" s="483">
        <f aca="true" t="shared" si="2" ref="N9:N25">J9+K9+L9+M9</f>
        <v>251461.4</v>
      </c>
      <c r="O9" s="481">
        <f aca="true" t="shared" si="3" ref="O9:O25">N9/I9</f>
        <v>62865.35</v>
      </c>
    </row>
    <row r="10" spans="1:15" s="465" customFormat="1" ht="28.5" customHeight="1">
      <c r="A10" s="478" t="s">
        <v>339</v>
      </c>
      <c r="B10" s="479">
        <v>57</v>
      </c>
      <c r="C10" s="480">
        <v>3621387.66</v>
      </c>
      <c r="D10" s="480">
        <v>219750</v>
      </c>
      <c r="E10" s="480">
        <v>31309.8</v>
      </c>
      <c r="F10" s="480">
        <v>244662</v>
      </c>
      <c r="G10" s="480">
        <f t="shared" si="0"/>
        <v>4117109.46</v>
      </c>
      <c r="H10" s="481">
        <f t="shared" si="1"/>
        <v>72229.99052631579</v>
      </c>
      <c r="I10" s="482">
        <v>18</v>
      </c>
      <c r="J10" s="483">
        <v>352564.48</v>
      </c>
      <c r="K10" s="483">
        <v>69395</v>
      </c>
      <c r="L10" s="483">
        <v>36179</v>
      </c>
      <c r="M10" s="483">
        <v>77261</v>
      </c>
      <c r="N10" s="483">
        <f t="shared" si="2"/>
        <v>535399.48</v>
      </c>
      <c r="O10" s="481">
        <f t="shared" si="3"/>
        <v>29744.415555555555</v>
      </c>
    </row>
    <row r="11" spans="1:15" s="465" customFormat="1" ht="46.5" customHeight="1">
      <c r="A11" s="478" t="s">
        <v>340</v>
      </c>
      <c r="B11" s="479">
        <v>35</v>
      </c>
      <c r="C11" s="480">
        <v>2529116.22</v>
      </c>
      <c r="D11" s="480">
        <v>168288.4</v>
      </c>
      <c r="E11" s="480">
        <v>17870</v>
      </c>
      <c r="F11" s="480">
        <v>49278.95</v>
      </c>
      <c r="G11" s="480">
        <f t="shared" si="0"/>
        <v>2764553.5700000003</v>
      </c>
      <c r="H11" s="481">
        <f t="shared" si="1"/>
        <v>78987.24485714287</v>
      </c>
      <c r="I11" s="482">
        <v>5</v>
      </c>
      <c r="J11" s="483">
        <v>226684.08</v>
      </c>
      <c r="K11" s="483">
        <v>24041.2</v>
      </c>
      <c r="L11" s="483">
        <v>17750</v>
      </c>
      <c r="M11" s="483">
        <v>7039.85</v>
      </c>
      <c r="N11" s="483">
        <f t="shared" si="2"/>
        <v>275515.13</v>
      </c>
      <c r="O11" s="481">
        <f t="shared" si="3"/>
        <v>55103.026</v>
      </c>
    </row>
    <row r="12" spans="1:15" s="465" customFormat="1" ht="27" customHeight="1">
      <c r="A12" s="478" t="s">
        <v>341</v>
      </c>
      <c r="B12" s="479">
        <v>128</v>
      </c>
      <c r="C12" s="480">
        <v>4981095.76</v>
      </c>
      <c r="D12" s="480">
        <v>205827</v>
      </c>
      <c r="E12" s="480">
        <v>112550</v>
      </c>
      <c r="F12" s="480">
        <v>235409</v>
      </c>
      <c r="G12" s="480">
        <f t="shared" si="0"/>
        <v>5534881.76</v>
      </c>
      <c r="H12" s="481">
        <f t="shared" si="1"/>
        <v>43241.26375</v>
      </c>
      <c r="I12" s="482"/>
      <c r="J12" s="483"/>
      <c r="K12" s="483"/>
      <c r="L12" s="483"/>
      <c r="M12" s="483"/>
      <c r="N12" s="483"/>
      <c r="O12" s="481"/>
    </row>
    <row r="13" spans="1:15" s="465" customFormat="1" ht="28.5" customHeight="1">
      <c r="A13" s="478" t="s">
        <v>342</v>
      </c>
      <c r="B13" s="479">
        <v>24</v>
      </c>
      <c r="C13" s="480">
        <v>1714895.16</v>
      </c>
      <c r="D13" s="480">
        <v>50067</v>
      </c>
      <c r="E13" s="480">
        <v>7010</v>
      </c>
      <c r="F13" s="480">
        <v>40369</v>
      </c>
      <c r="G13" s="480">
        <f t="shared" si="0"/>
        <v>1812341.16</v>
      </c>
      <c r="H13" s="481">
        <f t="shared" si="1"/>
        <v>75514.215</v>
      </c>
      <c r="I13" s="482"/>
      <c r="J13" s="483"/>
      <c r="K13" s="483"/>
      <c r="L13" s="483"/>
      <c r="M13" s="483"/>
      <c r="N13" s="483"/>
      <c r="O13" s="481"/>
    </row>
    <row r="14" spans="1:15" s="465" customFormat="1" ht="27" customHeight="1">
      <c r="A14" s="478" t="s">
        <v>343</v>
      </c>
      <c r="B14" s="479">
        <v>48</v>
      </c>
      <c r="C14" s="480">
        <v>4008622.27</v>
      </c>
      <c r="D14" s="480">
        <v>115706</v>
      </c>
      <c r="E14" s="480">
        <v>30420</v>
      </c>
      <c r="F14" s="480">
        <v>145278</v>
      </c>
      <c r="G14" s="480">
        <f t="shared" si="0"/>
        <v>4300026.27</v>
      </c>
      <c r="H14" s="481">
        <f t="shared" si="1"/>
        <v>89583.88062499999</v>
      </c>
      <c r="I14" s="482">
        <v>13</v>
      </c>
      <c r="J14" s="483">
        <v>289414.21</v>
      </c>
      <c r="K14" s="483">
        <v>31337</v>
      </c>
      <c r="L14" s="483">
        <v>30088</v>
      </c>
      <c r="M14" s="483">
        <v>39346</v>
      </c>
      <c r="N14" s="483">
        <f t="shared" si="2"/>
        <v>390185.21</v>
      </c>
      <c r="O14" s="481">
        <f t="shared" si="3"/>
        <v>30014.246923076924</v>
      </c>
    </row>
    <row r="15" spans="1:15" s="465" customFormat="1" ht="30" customHeight="1">
      <c r="A15" s="478" t="s">
        <v>344</v>
      </c>
      <c r="B15" s="479">
        <v>21</v>
      </c>
      <c r="C15" s="480">
        <v>2058131.37</v>
      </c>
      <c r="D15" s="480">
        <v>62115.9</v>
      </c>
      <c r="E15" s="480">
        <v>11950</v>
      </c>
      <c r="F15" s="480">
        <v>46176.9</v>
      </c>
      <c r="G15" s="480">
        <f t="shared" si="0"/>
        <v>2178374.17</v>
      </c>
      <c r="H15" s="481">
        <f t="shared" si="1"/>
        <v>103732.10333333333</v>
      </c>
      <c r="I15" s="482">
        <v>8</v>
      </c>
      <c r="J15" s="483">
        <v>235483.78</v>
      </c>
      <c r="K15" s="483">
        <v>23663.2</v>
      </c>
      <c r="L15" s="483">
        <v>18813</v>
      </c>
      <c r="M15" s="483">
        <v>17591</v>
      </c>
      <c r="N15" s="483">
        <f t="shared" si="2"/>
        <v>295550.98</v>
      </c>
      <c r="O15" s="481">
        <f t="shared" si="3"/>
        <v>36943.8725</v>
      </c>
    </row>
    <row r="16" spans="1:15" s="465" customFormat="1" ht="30" customHeight="1">
      <c r="A16" s="478" t="s">
        <v>345</v>
      </c>
      <c r="B16" s="479">
        <v>32</v>
      </c>
      <c r="C16" s="480">
        <v>1884558.34</v>
      </c>
      <c r="D16" s="480">
        <v>79247</v>
      </c>
      <c r="E16" s="480">
        <v>34640</v>
      </c>
      <c r="F16" s="480">
        <v>79677</v>
      </c>
      <c r="G16" s="480">
        <f t="shared" si="0"/>
        <v>2078122.34</v>
      </c>
      <c r="H16" s="481">
        <f t="shared" si="1"/>
        <v>64941.323125</v>
      </c>
      <c r="I16" s="482"/>
      <c r="J16" s="483"/>
      <c r="K16" s="483"/>
      <c r="L16" s="483"/>
      <c r="M16" s="483"/>
      <c r="N16" s="483"/>
      <c r="O16" s="481"/>
    </row>
    <row r="17" spans="1:15" s="465" customFormat="1" ht="45.75" customHeight="1">
      <c r="A17" s="478" t="s">
        <v>346</v>
      </c>
      <c r="B17" s="479">
        <v>86</v>
      </c>
      <c r="C17" s="480">
        <v>4499546.98</v>
      </c>
      <c r="D17" s="480">
        <v>214440</v>
      </c>
      <c r="E17" s="480">
        <v>75150</v>
      </c>
      <c r="F17" s="480">
        <v>107554</v>
      </c>
      <c r="G17" s="480">
        <f t="shared" si="0"/>
        <v>4896690.98</v>
      </c>
      <c r="H17" s="481">
        <f t="shared" si="1"/>
        <v>56938.26720930233</v>
      </c>
      <c r="I17" s="482">
        <v>31</v>
      </c>
      <c r="J17" s="483">
        <v>589558.36</v>
      </c>
      <c r="K17" s="483">
        <v>77297</v>
      </c>
      <c r="L17" s="483">
        <v>56077</v>
      </c>
      <c r="M17" s="483">
        <v>38770</v>
      </c>
      <c r="N17" s="483">
        <f t="shared" si="2"/>
        <v>761702.36</v>
      </c>
      <c r="O17" s="481">
        <f t="shared" si="3"/>
        <v>24571.04387096774</v>
      </c>
    </row>
    <row r="18" spans="1:15" s="465" customFormat="1" ht="27" customHeight="1">
      <c r="A18" s="478" t="s">
        <v>347</v>
      </c>
      <c r="B18" s="479">
        <v>79</v>
      </c>
      <c r="C18" s="480">
        <v>4293659.87</v>
      </c>
      <c r="D18" s="480">
        <v>550314</v>
      </c>
      <c r="E18" s="480">
        <v>65730</v>
      </c>
      <c r="F18" s="480">
        <v>153496.21</v>
      </c>
      <c r="G18" s="480">
        <f t="shared" si="0"/>
        <v>5063200.08</v>
      </c>
      <c r="H18" s="481">
        <f t="shared" si="1"/>
        <v>64091.14025316456</v>
      </c>
      <c r="I18" s="482">
        <v>16</v>
      </c>
      <c r="J18" s="483">
        <v>256345.77</v>
      </c>
      <c r="K18" s="483">
        <v>111456</v>
      </c>
      <c r="L18" s="483">
        <v>36152</v>
      </c>
      <c r="M18" s="483">
        <v>31087.84</v>
      </c>
      <c r="N18" s="483">
        <f t="shared" si="2"/>
        <v>435041.61000000004</v>
      </c>
      <c r="O18" s="481">
        <f t="shared" si="3"/>
        <v>27190.100625000003</v>
      </c>
    </row>
    <row r="19" spans="1:15" s="465" customFormat="1" ht="31.5" customHeight="1">
      <c r="A19" s="478" t="s">
        <v>348</v>
      </c>
      <c r="B19" s="479">
        <v>86</v>
      </c>
      <c r="C19" s="480">
        <v>4783231.83</v>
      </c>
      <c r="D19" s="480">
        <v>77113</v>
      </c>
      <c r="E19" s="480">
        <v>70150</v>
      </c>
      <c r="F19" s="480">
        <v>423828</v>
      </c>
      <c r="G19" s="480">
        <f t="shared" si="0"/>
        <v>5354322.83</v>
      </c>
      <c r="H19" s="481">
        <f t="shared" si="1"/>
        <v>62259.56779069768</v>
      </c>
      <c r="I19" s="482"/>
      <c r="J19" s="483"/>
      <c r="K19" s="483"/>
      <c r="L19" s="483"/>
      <c r="M19" s="483"/>
      <c r="N19" s="483"/>
      <c r="O19" s="481"/>
    </row>
    <row r="20" spans="1:15" s="465" customFormat="1" ht="29.25" customHeight="1">
      <c r="A20" s="478" t="s">
        <v>349</v>
      </c>
      <c r="B20" s="479">
        <v>31</v>
      </c>
      <c r="C20" s="480">
        <v>2621055.6</v>
      </c>
      <c r="D20" s="480">
        <v>87971</v>
      </c>
      <c r="E20" s="480">
        <v>42080</v>
      </c>
      <c r="F20" s="480">
        <v>204714</v>
      </c>
      <c r="G20" s="480">
        <f t="shared" si="0"/>
        <v>2955820.6</v>
      </c>
      <c r="H20" s="481">
        <f t="shared" si="1"/>
        <v>95349.05161290323</v>
      </c>
      <c r="I20" s="482"/>
      <c r="J20" s="483"/>
      <c r="K20" s="483"/>
      <c r="L20" s="483"/>
      <c r="M20" s="483"/>
      <c r="N20" s="483"/>
      <c r="O20" s="481"/>
    </row>
    <row r="21" spans="1:15" s="465" customFormat="1" ht="28.5" customHeight="1">
      <c r="A21" s="478" t="s">
        <v>350</v>
      </c>
      <c r="B21" s="479">
        <v>123</v>
      </c>
      <c r="C21" s="480">
        <v>4629453.36</v>
      </c>
      <c r="D21" s="480">
        <v>833134.35</v>
      </c>
      <c r="E21" s="480">
        <v>86980</v>
      </c>
      <c r="F21" s="480">
        <v>242495.73</v>
      </c>
      <c r="G21" s="480">
        <f t="shared" si="0"/>
        <v>5792063.44</v>
      </c>
      <c r="H21" s="481">
        <f t="shared" si="1"/>
        <v>47089.94666666667</v>
      </c>
      <c r="I21" s="482">
        <v>24</v>
      </c>
      <c r="J21" s="483">
        <v>820388.63</v>
      </c>
      <c r="K21" s="483">
        <v>162562.8</v>
      </c>
      <c r="L21" s="483">
        <v>49811</v>
      </c>
      <c r="M21" s="483">
        <v>47316.24</v>
      </c>
      <c r="N21" s="483">
        <f t="shared" si="2"/>
        <v>1080078.67</v>
      </c>
      <c r="O21" s="481">
        <f t="shared" si="3"/>
        <v>45003.277916666666</v>
      </c>
    </row>
    <row r="22" spans="1:15" s="465" customFormat="1" ht="27" customHeight="1">
      <c r="A22" s="478" t="s">
        <v>351</v>
      </c>
      <c r="B22" s="479">
        <v>0</v>
      </c>
      <c r="C22" s="480"/>
      <c r="D22" s="480"/>
      <c r="E22" s="480"/>
      <c r="F22" s="480"/>
      <c r="G22" s="480">
        <f t="shared" si="0"/>
        <v>0</v>
      </c>
      <c r="H22" s="481"/>
      <c r="I22" s="482">
        <v>13</v>
      </c>
      <c r="J22" s="483">
        <v>434526.11</v>
      </c>
      <c r="K22" s="483">
        <v>35433</v>
      </c>
      <c r="L22" s="483">
        <v>23240</v>
      </c>
      <c r="M22" s="483">
        <v>27206</v>
      </c>
      <c r="N22" s="483">
        <f t="shared" si="2"/>
        <v>520405.11</v>
      </c>
      <c r="O22" s="481">
        <f t="shared" si="3"/>
        <v>40031.162307692306</v>
      </c>
    </row>
    <row r="23" spans="1:15" s="465" customFormat="1" ht="30" customHeight="1">
      <c r="A23" s="478" t="s">
        <v>358</v>
      </c>
      <c r="B23" s="479">
        <v>0</v>
      </c>
      <c r="C23" s="480"/>
      <c r="D23" s="480"/>
      <c r="E23" s="480"/>
      <c r="F23" s="480"/>
      <c r="G23" s="480">
        <f t="shared" si="0"/>
        <v>0</v>
      </c>
      <c r="H23" s="481"/>
      <c r="I23" s="482">
        <v>76</v>
      </c>
      <c r="J23" s="483">
        <v>2895811.36</v>
      </c>
      <c r="K23" s="483">
        <v>361397</v>
      </c>
      <c r="L23" s="483">
        <v>200731</v>
      </c>
      <c r="M23" s="483">
        <v>180777</v>
      </c>
      <c r="N23" s="483">
        <f t="shared" si="2"/>
        <v>3638716.36</v>
      </c>
      <c r="O23" s="481">
        <f t="shared" si="3"/>
        <v>47877.84684210526</v>
      </c>
    </row>
    <row r="24" spans="1:15" s="465" customFormat="1" ht="30" customHeight="1">
      <c r="A24" s="478" t="s">
        <v>359</v>
      </c>
      <c r="B24" s="479">
        <v>0</v>
      </c>
      <c r="C24" s="480"/>
      <c r="D24" s="480"/>
      <c r="E24" s="480"/>
      <c r="F24" s="480"/>
      <c r="G24" s="480">
        <f t="shared" si="0"/>
        <v>0</v>
      </c>
      <c r="H24" s="481"/>
      <c r="I24" s="482">
        <v>125</v>
      </c>
      <c r="J24" s="483">
        <v>3785583.04</v>
      </c>
      <c r="K24" s="483">
        <v>523900</v>
      </c>
      <c r="L24" s="483">
        <v>228907</v>
      </c>
      <c r="M24" s="483">
        <v>316492</v>
      </c>
      <c r="N24" s="483">
        <f t="shared" si="2"/>
        <v>4854882.04</v>
      </c>
      <c r="O24" s="481">
        <f t="shared" si="3"/>
        <v>38839.05632</v>
      </c>
    </row>
    <row r="25" spans="1:15" s="465" customFormat="1" ht="27" customHeight="1">
      <c r="A25" s="478" t="s">
        <v>356</v>
      </c>
      <c r="B25" s="479">
        <v>0</v>
      </c>
      <c r="C25" s="480"/>
      <c r="D25" s="480"/>
      <c r="E25" s="480"/>
      <c r="F25" s="480"/>
      <c r="G25" s="480">
        <f t="shared" si="0"/>
        <v>0</v>
      </c>
      <c r="H25" s="481"/>
      <c r="I25" s="482">
        <v>26</v>
      </c>
      <c r="J25" s="483">
        <v>1129186.37</v>
      </c>
      <c r="K25" s="483">
        <v>52792</v>
      </c>
      <c r="L25" s="483">
        <v>59756</v>
      </c>
      <c r="M25" s="483">
        <v>45254</v>
      </c>
      <c r="N25" s="483">
        <f t="shared" si="2"/>
        <v>1286988.37</v>
      </c>
      <c r="O25" s="481">
        <f t="shared" si="3"/>
        <v>49499.5526923077</v>
      </c>
    </row>
    <row r="26" spans="1:15" s="489" customFormat="1" ht="18" customHeight="1">
      <c r="A26" s="484" t="s">
        <v>331</v>
      </c>
      <c r="B26" s="485">
        <v>1949</v>
      </c>
      <c r="C26" s="486">
        <f>SUM(C6:C25)</f>
        <v>73954518.07</v>
      </c>
      <c r="D26" s="486">
        <f>SUM(D6:D25)</f>
        <v>6435604.800000001</v>
      </c>
      <c r="E26" s="486">
        <f>SUM(E6:E25)</f>
        <v>1581298.8</v>
      </c>
      <c r="F26" s="486">
        <f>SUM(F6:F25)</f>
        <v>3337654.1599999997</v>
      </c>
      <c r="G26" s="486">
        <f>SUM(G6:G25)</f>
        <v>85309075.83</v>
      </c>
      <c r="H26" s="487" t="s">
        <v>362</v>
      </c>
      <c r="I26" s="488">
        <v>446</v>
      </c>
      <c r="J26" s="481">
        <f>SUM(J6:J25)</f>
        <v>14224200.080000002</v>
      </c>
      <c r="K26" s="481">
        <f>SUM(K6:K25)</f>
        <v>2111613.16</v>
      </c>
      <c r="L26" s="481">
        <f>SUM(L6:L25)</f>
        <v>973240</v>
      </c>
      <c r="M26" s="481">
        <f>SUM(M6:M25)</f>
        <v>950420.8900000001</v>
      </c>
      <c r="N26" s="481">
        <f>SUM(N6:N25)</f>
        <v>18259474.13</v>
      </c>
      <c r="O26" s="487" t="s">
        <v>362</v>
      </c>
    </row>
    <row r="27" spans="8:15" s="490" customFormat="1" ht="12.75">
      <c r="H27" s="491"/>
      <c r="I27" s="491"/>
      <c r="J27" s="491"/>
      <c r="K27" s="491"/>
      <c r="L27" s="491"/>
      <c r="M27" s="491"/>
      <c r="N27" s="491"/>
      <c r="O27" s="491"/>
    </row>
    <row r="28" spans="8:15" s="490" customFormat="1" ht="12.75">
      <c r="H28" s="491"/>
      <c r="I28" s="491"/>
      <c r="J28" s="491"/>
      <c r="K28" s="491"/>
      <c r="L28" s="491"/>
      <c r="M28" s="491"/>
      <c r="N28" s="491"/>
      <c r="O28" s="491"/>
    </row>
    <row r="29" spans="1:15" s="492" customFormat="1" ht="15">
      <c r="A29" s="500" t="s">
        <v>366</v>
      </c>
      <c r="B29" s="501"/>
      <c r="C29" s="501"/>
      <c r="G29" s="493"/>
      <c r="H29" s="494"/>
      <c r="I29" s="494"/>
      <c r="J29" s="495" t="s">
        <v>367</v>
      </c>
      <c r="K29" s="494"/>
      <c r="L29" s="494"/>
      <c r="M29" s="494"/>
      <c r="N29" s="494"/>
      <c r="O29" s="494"/>
    </row>
    <row r="30" spans="8:15" s="490" customFormat="1" ht="12.75">
      <c r="H30" s="491"/>
      <c r="I30" s="491"/>
      <c r="J30" s="491"/>
      <c r="K30" s="491"/>
      <c r="L30" s="491"/>
      <c r="M30" s="491"/>
      <c r="N30" s="491"/>
      <c r="O30" s="491"/>
    </row>
    <row r="31" spans="8:15" s="490" customFormat="1" ht="12.75">
      <c r="H31" s="491"/>
      <c r="I31" s="491"/>
      <c r="J31" s="491"/>
      <c r="K31" s="491"/>
      <c r="L31" s="491"/>
      <c r="M31" s="491"/>
      <c r="N31" s="491"/>
      <c r="O31" s="491"/>
    </row>
    <row r="32" spans="8:15" s="490" customFormat="1" ht="12.75">
      <c r="H32" s="491"/>
      <c r="I32" s="491"/>
      <c r="J32" s="491"/>
      <c r="K32" s="491"/>
      <c r="L32" s="491"/>
      <c r="M32" s="491"/>
      <c r="N32" s="491"/>
      <c r="O32" s="491"/>
    </row>
    <row r="33" spans="8:15" s="490" customFormat="1" ht="12.75">
      <c r="H33" s="491"/>
      <c r="I33" s="491"/>
      <c r="J33" s="491"/>
      <c r="K33" s="491"/>
      <c r="L33" s="491"/>
      <c r="M33" s="491"/>
      <c r="N33" s="491"/>
      <c r="O33" s="491"/>
    </row>
    <row r="34" spans="8:15" s="490" customFormat="1" ht="12.75">
      <c r="H34" s="491"/>
      <c r="I34" s="491"/>
      <c r="J34" s="491"/>
      <c r="K34" s="491"/>
      <c r="L34" s="491"/>
      <c r="M34" s="491"/>
      <c r="N34" s="491"/>
      <c r="O34" s="491"/>
    </row>
    <row r="35" spans="8:15" s="490" customFormat="1" ht="12.75">
      <c r="H35" s="491"/>
      <c r="I35" s="491"/>
      <c r="J35" s="491"/>
      <c r="K35" s="491"/>
      <c r="L35" s="491"/>
      <c r="M35" s="491"/>
      <c r="N35" s="491"/>
      <c r="O35" s="491"/>
    </row>
  </sheetData>
  <sheetProtection/>
  <mergeCells count="7">
    <mergeCell ref="B1:L1"/>
    <mergeCell ref="A29:C29"/>
    <mergeCell ref="A3:A4"/>
    <mergeCell ref="I3:I4"/>
    <mergeCell ref="C3:H3"/>
    <mergeCell ref="J3:O3"/>
    <mergeCell ref="B3:B4"/>
  </mergeCells>
  <printOptions/>
  <pageMargins left="0.1968503937007874" right="0.1968503937007874" top="0.15748031496062992" bottom="0.1968503937007874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Serhei</cp:lastModifiedBy>
  <cp:lastPrinted>2022-02-09T06:15:21Z</cp:lastPrinted>
  <dcterms:created xsi:type="dcterms:W3CDTF">2003-04-04T06:54:01Z</dcterms:created>
  <dcterms:modified xsi:type="dcterms:W3CDTF">2022-02-09T06:17:35Z</dcterms:modified>
  <cp:category/>
  <cp:version/>
  <cp:contentType/>
  <cp:contentStatus/>
</cp:coreProperties>
</file>